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145" windowHeight="9765" firstSheet="7" activeTab="11"/>
  </bookViews>
  <sheets>
    <sheet name="Door Type Selection" sheetId="1" r:id="rId1"/>
    <sheet name="Cabinet Door Style" sheetId="2" r:id="rId2"/>
    <sheet name="Passage Door Style" sheetId="3" r:id="rId3"/>
    <sheet name="Single Panel" sheetId="4" r:id="rId4"/>
    <sheet name="Horizontal Split Panel" sheetId="5" r:id="rId5"/>
    <sheet name="Vertical Split Panel" sheetId="6" r:id="rId6"/>
    <sheet name="Four Panel" sheetId="7" r:id="rId7"/>
    <sheet name="4 Panel Passage" sheetId="8" r:id="rId8"/>
    <sheet name="6 Panel Passage" sheetId="9" r:id="rId9"/>
    <sheet name="9 Panel Passage" sheetId="10" r:id="rId10"/>
    <sheet name="Wainscoting" sheetId="11" r:id="rId11"/>
    <sheet name="Instructions" sheetId="12" r:id="rId12"/>
  </sheets>
  <definedNames>
    <definedName name="_xlnm.Print_Area" localSheetId="8">'6 Panel Passage'!$B$3:$T$34</definedName>
    <definedName name="_xlnm.Print_Area" localSheetId="9">'9 Panel Passage'!$B$3:$X$34</definedName>
    <definedName name="_xlnm.Print_Area" localSheetId="6">'Four Panel'!$B$7:$Q$34</definedName>
    <definedName name="_xlnm.Print_Area" localSheetId="4">'Horizontal Split Panel'!$B$4:$Q$29</definedName>
    <definedName name="_xlnm.Print_Area" localSheetId="3">'Single Panel'!$B$4:$M$29</definedName>
    <definedName name="_xlnm.Print_Area" localSheetId="5">'Vertical Split Panel'!$B$4:$S$29</definedName>
    <definedName name="_xlnm.Print_Area" localSheetId="10">'Wainscoting'!$B$7:$Z$31</definedName>
  </definedNames>
  <calcPr fullCalcOnLoad="1"/>
</workbook>
</file>

<file path=xl/sharedStrings.xml><?xml version="1.0" encoding="utf-8"?>
<sst xmlns="http://schemas.openxmlformats.org/spreadsheetml/2006/main" count="305" uniqueCount="73">
  <si>
    <t>Input</t>
  </si>
  <si>
    <t>Opening Width</t>
  </si>
  <si>
    <t>Overlay Amount</t>
  </si>
  <si>
    <t>Inset Clearance</t>
  </si>
  <si>
    <t>Stile Width</t>
  </si>
  <si>
    <t>Rail Width</t>
  </si>
  <si>
    <t>Groove Depth</t>
  </si>
  <si>
    <t>Panel Shrinkage Allowance</t>
  </si>
  <si>
    <t>X</t>
  </si>
  <si>
    <t>Stiles</t>
  </si>
  <si>
    <t>Rails</t>
  </si>
  <si>
    <t>Panels</t>
  </si>
  <si>
    <t>Part</t>
  </si>
  <si>
    <t>Width</t>
  </si>
  <si>
    <t>Quantity</t>
  </si>
  <si>
    <t>Complete</t>
  </si>
  <si>
    <t>Cutlist</t>
  </si>
  <si>
    <t>Finished Door Dimension =</t>
  </si>
  <si>
    <t>Number of Doors in opening</t>
  </si>
  <si>
    <t>Number of openings</t>
  </si>
  <si>
    <t>Length</t>
  </si>
  <si>
    <t># of Doors</t>
  </si>
  <si>
    <t>Opening Height</t>
  </si>
  <si>
    <t>Height</t>
  </si>
  <si>
    <t>Outer Stile Width</t>
  </si>
  <si>
    <t>Inner Stile Width</t>
  </si>
  <si>
    <t>Outer Stiles</t>
  </si>
  <si>
    <t>Inner Stiles</t>
  </si>
  <si>
    <t>Inner Rail Width</t>
  </si>
  <si>
    <t>Outer Rail Width</t>
  </si>
  <si>
    <t>Inner Rails</t>
  </si>
  <si>
    <t>Outer Rails</t>
  </si>
  <si>
    <t>Inner Rail Position From Top</t>
  </si>
  <si>
    <t>Upper Inner Stile</t>
  </si>
  <si>
    <t>Lower Inner Stile</t>
  </si>
  <si>
    <t>Upper Panels</t>
  </si>
  <si>
    <t>Lower Panels</t>
  </si>
  <si>
    <t>Single Panel</t>
  </si>
  <si>
    <t>Horizontal Split</t>
  </si>
  <si>
    <t>Panel</t>
  </si>
  <si>
    <t>Vertical</t>
  </si>
  <si>
    <t>Split Panel</t>
  </si>
  <si>
    <t>Four Panel</t>
  </si>
  <si>
    <t>Upper Rail Width</t>
  </si>
  <si>
    <t>Upper Inner Rail Width</t>
  </si>
  <si>
    <t>Lower Inner Rail Width</t>
  </si>
  <si>
    <t>Lower Rail Width</t>
  </si>
  <si>
    <t>Middle Inner Stile</t>
  </si>
  <si>
    <t>Upper Rail</t>
  </si>
  <si>
    <t>Upper Inner Rail</t>
  </si>
  <si>
    <t>Lower Inner Rail</t>
  </si>
  <si>
    <t>Lower Rail</t>
  </si>
  <si>
    <t>Inner Panels</t>
  </si>
  <si>
    <t>Number of Doors</t>
  </si>
  <si>
    <t>Panel Expansion Allowance</t>
  </si>
  <si>
    <t>Upper Inner Stiles</t>
  </si>
  <si>
    <t>Middle Inner Stiles</t>
  </si>
  <si>
    <t>Lower Inner Stiles</t>
  </si>
  <si>
    <t>Number of panels</t>
  </si>
  <si>
    <t>Input Area</t>
  </si>
  <si>
    <t>4 Panel</t>
  </si>
  <si>
    <t>6 Panel</t>
  </si>
  <si>
    <t>9 Panel</t>
  </si>
  <si>
    <t>Bedroom Door</t>
  </si>
  <si>
    <t>Inner Rail</t>
  </si>
  <si>
    <t>Bedroom east wall</t>
  </si>
  <si>
    <t>Bedroom door</t>
  </si>
  <si>
    <t>Bathroom vanity</t>
  </si>
  <si>
    <t>Bathroom Vanity</t>
  </si>
  <si>
    <t>Project Label</t>
  </si>
  <si>
    <t>Cabinet Doors</t>
  </si>
  <si>
    <t>Passage Doors</t>
  </si>
  <si>
    <t>Wainscoting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</si>
</sst>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2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8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>
        <color indexed="10"/>
      </left>
      <right>
        <color indexed="63"/>
      </right>
      <top style="thin">
        <color indexed="8"/>
      </top>
      <bottom style="double">
        <color indexed="10"/>
      </bottom>
    </border>
    <border>
      <left>
        <color indexed="63"/>
      </left>
      <right style="double">
        <color indexed="10"/>
      </right>
      <top style="thin">
        <color indexed="8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8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13" fontId="0" fillId="0" borderId="2" xfId="0" applyNumberFormat="1" applyBorder="1" applyAlignment="1">
      <alignment/>
    </xf>
    <xf numFmtId="13" fontId="0" fillId="0" borderId="1" xfId="0" applyNumberFormat="1" applyBorder="1" applyAlignment="1">
      <alignment/>
    </xf>
    <xf numFmtId="13" fontId="0" fillId="0" borderId="2" xfId="0" applyNumberFormat="1" applyFill="1" applyBorder="1" applyAlignment="1">
      <alignment/>
    </xf>
    <xf numFmtId="13" fontId="0" fillId="0" borderId="1" xfId="0" applyNumberFormat="1" applyFill="1" applyBorder="1" applyAlignment="1">
      <alignment/>
    </xf>
    <xf numFmtId="0" fontId="0" fillId="0" borderId="3" xfId="0" applyBorder="1" applyAlignment="1">
      <alignment/>
    </xf>
    <xf numFmtId="13" fontId="0" fillId="0" borderId="1" xfId="0" applyNumberFormat="1" applyBorder="1" applyAlignment="1">
      <alignment/>
    </xf>
    <xf numFmtId="13" fontId="3" fillId="4" borderId="4" xfId="0" applyNumberFormat="1" applyFont="1" applyFill="1" applyBorder="1" applyAlignment="1">
      <alignment horizontal="center" vertical="center" textRotation="90"/>
    </xf>
    <xf numFmtId="13" fontId="0" fillId="3" borderId="5" xfId="0" applyNumberForma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13" fontId="0" fillId="3" borderId="7" xfId="0" applyNumberFormat="1" applyFill="1" applyBorder="1" applyAlignment="1">
      <alignment/>
    </xf>
    <xf numFmtId="13" fontId="0" fillId="3" borderId="8" xfId="0" applyNumberForma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13" fontId="0" fillId="3" borderId="10" xfId="0" applyNumberFormat="1" applyFill="1" applyBorder="1" applyAlignment="1">
      <alignment/>
    </xf>
    <xf numFmtId="0" fontId="3" fillId="4" borderId="11" xfId="0" applyFont="1" applyFill="1" applyBorder="1" applyAlignment="1">
      <alignment horizontal="center" vertical="center" textRotation="90"/>
    </xf>
    <xf numFmtId="0" fontId="0" fillId="5" borderId="0" xfId="0" applyFill="1" applyAlignment="1">
      <alignment/>
    </xf>
    <xf numFmtId="13" fontId="0" fillId="0" borderId="2" xfId="0" applyNumberFormat="1" applyBorder="1" applyAlignment="1" applyProtection="1">
      <alignment horizontal="center"/>
      <protection locked="0"/>
    </xf>
    <xf numFmtId="13" fontId="0" fillId="0" borderId="1" xfId="0" applyNumberFormat="1" applyBorder="1" applyAlignment="1" applyProtection="1">
      <alignment horizontal="center"/>
      <protection locked="0"/>
    </xf>
    <xf numFmtId="13" fontId="0" fillId="4" borderId="1" xfId="0" applyNumberFormat="1" applyFill="1" applyBorder="1" applyAlignment="1" applyProtection="1">
      <alignment horizontal="center"/>
      <protection locked="0"/>
    </xf>
    <xf numFmtId="13" fontId="0" fillId="3" borderId="1" xfId="0" applyNumberFormat="1" applyFill="1" applyBorder="1" applyAlignment="1" applyProtection="1">
      <alignment horizontal="center"/>
      <protection locked="0"/>
    </xf>
    <xf numFmtId="13" fontId="0" fillId="2" borderId="1" xfId="0" applyNumberFormat="1" applyFill="1" applyBorder="1" applyAlignment="1" applyProtection="1">
      <alignment horizontal="center"/>
      <protection locked="0"/>
    </xf>
    <xf numFmtId="13" fontId="0" fillId="5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3" fillId="6" borderId="13" xfId="0" applyFont="1" applyFill="1" applyBorder="1" applyAlignment="1">
      <alignment horizontal="center" vertical="center" textRotation="90"/>
    </xf>
    <xf numFmtId="13" fontId="3" fillId="3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6" borderId="2" xfId="0" applyFill="1" applyBorder="1" applyAlignment="1">
      <alignment/>
    </xf>
    <xf numFmtId="13" fontId="3" fillId="3" borderId="9" xfId="0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4" borderId="4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0" fillId="5" borderId="15" xfId="0" applyFill="1" applyBorder="1" applyAlignment="1">
      <alignment/>
    </xf>
    <xf numFmtId="13" fontId="0" fillId="8" borderId="1" xfId="0" applyNumberFormat="1" applyFill="1" applyBorder="1" applyAlignment="1" applyProtection="1">
      <alignment horizontal="center"/>
      <protection locked="0"/>
    </xf>
    <xf numFmtId="13" fontId="0" fillId="5" borderId="0" xfId="0" applyNumberFormat="1" applyFill="1" applyBorder="1" applyAlignment="1">
      <alignment horizontal="center" vertical="top"/>
    </xf>
    <xf numFmtId="13" fontId="0" fillId="5" borderId="0" xfId="0" applyNumberFormat="1" applyFill="1" applyBorder="1" applyAlignment="1">
      <alignment horizontal="center" textRotation="90"/>
    </xf>
    <xf numFmtId="0" fontId="0" fillId="5" borderId="0" xfId="0" applyFill="1" applyBorder="1" applyAlignment="1">
      <alignment/>
    </xf>
    <xf numFmtId="13" fontId="0" fillId="0" borderId="2" xfId="0" applyNumberFormat="1" applyBorder="1" applyAlignment="1" applyProtection="1">
      <alignment/>
      <protection locked="0"/>
    </xf>
    <xf numFmtId="13" fontId="0" fillId="0" borderId="1" xfId="0" applyNumberFormat="1" applyBorder="1" applyAlignment="1" applyProtection="1">
      <alignment/>
      <protection locked="0"/>
    </xf>
    <xf numFmtId="13" fontId="0" fillId="4" borderId="1" xfId="0" applyNumberFormat="1" applyFill="1" applyBorder="1" applyAlignment="1" applyProtection="1">
      <alignment/>
      <protection locked="0"/>
    </xf>
    <xf numFmtId="13" fontId="0" fillId="6" borderId="1" xfId="0" applyNumberFormat="1" applyFill="1" applyBorder="1" applyAlignment="1" applyProtection="1">
      <alignment/>
      <protection locked="0"/>
    </xf>
    <xf numFmtId="13" fontId="0" fillId="3" borderId="1" xfId="0" applyNumberFormat="1" applyFill="1" applyBorder="1" applyAlignment="1" applyProtection="1">
      <alignment/>
      <protection locked="0"/>
    </xf>
    <xf numFmtId="13" fontId="0" fillId="9" borderId="1" xfId="0" applyNumberFormat="1" applyFill="1" applyBorder="1" applyAlignment="1" applyProtection="1">
      <alignment/>
      <protection locked="0"/>
    </xf>
    <xf numFmtId="13" fontId="0" fillId="2" borderId="1" xfId="0" applyNumberFormat="1" applyFill="1" applyBorder="1" applyAlignment="1" applyProtection="1">
      <alignment/>
      <protection locked="0"/>
    </xf>
    <xf numFmtId="13" fontId="0" fillId="0" borderId="2" xfId="0" applyNumberFormat="1" applyFill="1" applyBorder="1" applyAlignment="1" applyProtection="1">
      <alignment/>
      <protection locked="0"/>
    </xf>
    <xf numFmtId="13" fontId="0" fillId="0" borderId="1" xfId="0" applyNumberFormat="1" applyFill="1" applyBorder="1" applyAlignment="1" applyProtection="1">
      <alignment/>
      <protection locked="0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3" fontId="0" fillId="2" borderId="18" xfId="0" applyNumberFormat="1" applyFill="1" applyBorder="1" applyAlignment="1">
      <alignment horizontal="center"/>
    </xf>
    <xf numFmtId="0" fontId="3" fillId="10" borderId="17" xfId="0" applyFont="1" applyFill="1" applyBorder="1" applyAlignment="1">
      <alignment horizontal="center" vertical="center"/>
    </xf>
    <xf numFmtId="13" fontId="0" fillId="0" borderId="2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top"/>
    </xf>
    <xf numFmtId="0" fontId="0" fillId="7" borderId="0" xfId="0" applyNumberForma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0" borderId="19" xfId="0" applyFill="1" applyBorder="1" applyAlignment="1">
      <alignment/>
    </xf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 horizontal="left"/>
    </xf>
    <xf numFmtId="13" fontId="0" fillId="0" borderId="1" xfId="0" applyNumberFormat="1" applyFill="1" applyBorder="1" applyAlignment="1">
      <alignment/>
    </xf>
    <xf numFmtId="13" fontId="0" fillId="0" borderId="0" xfId="0" applyNumberFormat="1" applyFill="1" applyBorder="1" applyAlignment="1">
      <alignment horizontal="left" vertical="center" textRotation="90"/>
    </xf>
    <xf numFmtId="0" fontId="0" fillId="3" borderId="2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4" xfId="0" applyFill="1" applyBorder="1" applyAlignment="1">
      <alignment/>
    </xf>
    <xf numFmtId="0" fontId="0" fillId="2" borderId="1" xfId="0" applyFill="1" applyBorder="1" applyAlignment="1">
      <alignment/>
    </xf>
    <xf numFmtId="0" fontId="3" fillId="11" borderId="17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13" fontId="0" fillId="13" borderId="1" xfId="0" applyNumberFormat="1" applyFill="1" applyBorder="1" applyAlignment="1" applyProtection="1">
      <alignment/>
      <protection locked="0"/>
    </xf>
    <xf numFmtId="0" fontId="3" fillId="13" borderId="6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13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3" fontId="3" fillId="4" borderId="25" xfId="0" applyNumberFormat="1" applyFont="1" applyFill="1" applyBorder="1" applyAlignment="1">
      <alignment horizontal="center" vertical="center"/>
    </xf>
    <xf numFmtId="13" fontId="3" fillId="11" borderId="17" xfId="0" applyNumberFormat="1" applyFont="1" applyFill="1" applyBorder="1" applyAlignment="1">
      <alignment horizontal="center" vertical="center"/>
    </xf>
    <xf numFmtId="13" fontId="3" fillId="12" borderId="17" xfId="0" applyNumberFormat="1" applyFont="1" applyFill="1" applyBorder="1" applyAlignment="1">
      <alignment horizontal="center" vertical="center"/>
    </xf>
    <xf numFmtId="13" fontId="3" fillId="13" borderId="2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9" xfId="0" applyFill="1" applyBorder="1" applyAlignment="1">
      <alignment/>
    </xf>
    <xf numFmtId="13" fontId="0" fillId="3" borderId="9" xfId="0" applyNumberFormat="1" applyFill="1" applyBorder="1" applyAlignment="1">
      <alignment horizontal="center" vertical="top" textRotation="90"/>
    </xf>
    <xf numFmtId="13" fontId="0" fillId="3" borderId="27" xfId="0" applyNumberFormat="1" applyFill="1" applyBorder="1" applyAlignment="1">
      <alignment horizontal="center" vertical="top" textRotation="90"/>
    </xf>
    <xf numFmtId="0" fontId="0" fillId="0" borderId="28" xfId="0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13" borderId="6" xfId="0" applyFont="1" applyFill="1" applyBorder="1" applyAlignment="1">
      <alignment/>
    </xf>
    <xf numFmtId="0" fontId="0" fillId="13" borderId="6" xfId="0" applyFill="1" applyBorder="1" applyAlignment="1">
      <alignment/>
    </xf>
    <xf numFmtId="0" fontId="0" fillId="13" borderId="29" xfId="0" applyFill="1" applyBorder="1" applyAlignment="1">
      <alignment/>
    </xf>
    <xf numFmtId="0" fontId="3" fillId="6" borderId="4" xfId="0" applyFont="1" applyFill="1" applyBorder="1" applyAlignment="1">
      <alignment horizontal="center" vertical="center" textRotation="90"/>
    </xf>
    <xf numFmtId="0" fontId="0" fillId="6" borderId="3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3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/>
    </xf>
    <xf numFmtId="13" fontId="3" fillId="5" borderId="0" xfId="0" applyNumberFormat="1" applyFont="1" applyFill="1" applyBorder="1" applyAlignment="1">
      <alignment horizontal="center" vertical="center" textRotation="90"/>
    </xf>
    <xf numFmtId="13" fontId="0" fillId="5" borderId="0" xfId="0" applyNumberFormat="1" applyFill="1" applyBorder="1" applyAlignment="1">
      <alignment horizontal="left" vertical="center" textRotation="90"/>
    </xf>
    <xf numFmtId="0" fontId="3" fillId="5" borderId="0" xfId="0" applyFont="1" applyFill="1" applyBorder="1" applyAlignment="1">
      <alignment horizontal="center" vertical="center" textRotation="90"/>
    </xf>
    <xf numFmtId="13" fontId="0" fillId="5" borderId="0" xfId="0" applyNumberFormat="1" applyFill="1" applyBorder="1" applyAlignment="1">
      <alignment horizontal="right" vertical="center"/>
    </xf>
    <xf numFmtId="13" fontId="0" fillId="5" borderId="0" xfId="0" applyNumberFormat="1" applyFill="1" applyBorder="1" applyAlignment="1">
      <alignment horizontal="center" vertical="center"/>
    </xf>
    <xf numFmtId="13" fontId="0" fillId="5" borderId="0" xfId="0" applyNumberFormat="1" applyFill="1" applyBorder="1" applyAlignment="1">
      <alignment horizontal="center" vertical="top" textRotation="90"/>
    </xf>
    <xf numFmtId="0" fontId="1" fillId="7" borderId="0" xfId="0" applyFont="1" applyFill="1" applyAlignment="1">
      <alignment horizontal="center"/>
    </xf>
    <xf numFmtId="13" fontId="0" fillId="5" borderId="1" xfId="0" applyNumberFormat="1" applyFill="1" applyBorder="1" applyAlignment="1">
      <alignment/>
    </xf>
    <xf numFmtId="0" fontId="0" fillId="13" borderId="34" xfId="0" applyFill="1" applyBorder="1" applyAlignment="1">
      <alignment/>
    </xf>
    <xf numFmtId="0" fontId="0" fillId="13" borderId="35" xfId="0" applyFill="1" applyBorder="1" applyAlignment="1">
      <alignment/>
    </xf>
    <xf numFmtId="0" fontId="0" fillId="13" borderId="0" xfId="0" applyFill="1" applyAlignment="1">
      <alignment/>
    </xf>
    <xf numFmtId="0" fontId="0" fillId="10" borderId="34" xfId="0" applyFill="1" applyBorder="1" applyAlignment="1">
      <alignment/>
    </xf>
    <xf numFmtId="0" fontId="0" fillId="10" borderId="35" xfId="0" applyFill="1" applyBorder="1" applyAlignment="1">
      <alignment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13" fontId="0" fillId="10" borderId="1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3" fontId="0" fillId="5" borderId="1" xfId="0" applyNumberFormat="1" applyFill="1" applyBorder="1" applyAlignment="1" applyProtection="1">
      <alignment/>
      <protection locked="0"/>
    </xf>
    <xf numFmtId="13" fontId="0" fillId="11" borderId="1" xfId="0" applyNumberFormat="1" applyFill="1" applyBorder="1" applyAlignment="1" applyProtection="1">
      <alignment/>
      <protection locked="0"/>
    </xf>
    <xf numFmtId="13" fontId="0" fillId="12" borderId="1" xfId="0" applyNumberForma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13" fontId="0" fillId="0" borderId="1" xfId="0" applyNumberFormat="1" applyFill="1" applyBorder="1" applyAlignment="1" applyProtection="1">
      <alignment horizontal="center"/>
      <protection locked="0"/>
    </xf>
    <xf numFmtId="0" fontId="0" fillId="2" borderId="38" xfId="0" applyFill="1" applyBorder="1" applyAlignment="1">
      <alignment horizontal="left" vertical="center" textRotation="90"/>
    </xf>
    <xf numFmtId="0" fontId="0" fillId="2" borderId="39" xfId="0" applyFill="1" applyBorder="1" applyAlignment="1">
      <alignment horizontal="left" vertical="center" textRotation="90"/>
    </xf>
    <xf numFmtId="0" fontId="0" fillId="2" borderId="14" xfId="0" applyFill="1" applyBorder="1" applyAlignment="1">
      <alignment horizontal="left" vertical="center" textRotation="9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1" fillId="5" borderId="40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0" borderId="1" xfId="0" applyBorder="1" applyAlignment="1">
      <alignment/>
    </xf>
    <xf numFmtId="13" fontId="0" fillId="2" borderId="39" xfId="0" applyNumberFormat="1" applyFill="1" applyBorder="1" applyAlignment="1">
      <alignment horizontal="left" vertical="center" textRotation="90"/>
    </xf>
    <xf numFmtId="0" fontId="0" fillId="2" borderId="0" xfId="0" applyFill="1" applyAlignment="1">
      <alignment horizontal="left" vertical="center" textRotation="90"/>
    </xf>
    <xf numFmtId="0" fontId="0" fillId="2" borderId="15" xfId="0" applyFill="1" applyBorder="1" applyAlignment="1">
      <alignment horizontal="left" vertical="center" textRotation="90"/>
    </xf>
    <xf numFmtId="0" fontId="0" fillId="2" borderId="16" xfId="0" applyFill="1" applyBorder="1" applyAlignment="1">
      <alignment horizontal="left" vertical="center" textRotation="90"/>
    </xf>
    <xf numFmtId="0" fontId="1" fillId="5" borderId="43" xfId="0" applyFont="1" applyFill="1" applyBorder="1" applyAlignment="1">
      <alignment horizontal="center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13" fontId="0" fillId="4" borderId="4" xfId="0" applyNumberFormat="1" applyFill="1" applyBorder="1" applyAlignment="1">
      <alignment horizontal="center" vertical="top" textRotation="90"/>
    </xf>
    <xf numFmtId="13" fontId="0" fillId="4" borderId="4" xfId="0" applyNumberFormat="1" applyFill="1" applyBorder="1" applyAlignment="1">
      <alignment/>
    </xf>
    <xf numFmtId="13" fontId="0" fillId="4" borderId="22" xfId="0" applyNumberFormat="1" applyFill="1" applyBorder="1" applyAlignment="1">
      <alignment/>
    </xf>
    <xf numFmtId="13" fontId="0" fillId="4" borderId="21" xfId="0" applyNumberFormat="1" applyFill="1" applyBorder="1" applyAlignment="1">
      <alignment horizontal="center" textRotation="90"/>
    </xf>
    <xf numFmtId="13" fontId="0" fillId="4" borderId="4" xfId="0" applyNumberFormat="1" applyFill="1" applyBorder="1" applyAlignment="1">
      <alignment horizontal="center" textRotation="90"/>
    </xf>
    <xf numFmtId="13" fontId="0" fillId="4" borderId="11" xfId="0" applyNumberFormat="1" applyFill="1" applyBorder="1" applyAlignment="1">
      <alignment horizontal="center" vertical="top" textRotation="90"/>
    </xf>
    <xf numFmtId="13" fontId="0" fillId="4" borderId="11" xfId="0" applyNumberFormat="1" applyFill="1" applyBorder="1" applyAlignment="1">
      <alignment horizontal="center" vertical="top"/>
    </xf>
    <xf numFmtId="13" fontId="0" fillId="4" borderId="24" xfId="0" applyNumberFormat="1" applyFill="1" applyBorder="1" applyAlignment="1">
      <alignment horizontal="center" vertical="top"/>
    </xf>
    <xf numFmtId="13" fontId="0" fillId="4" borderId="23" xfId="0" applyNumberFormat="1" applyFill="1" applyBorder="1" applyAlignment="1">
      <alignment horizontal="center" textRotation="90"/>
    </xf>
    <xf numFmtId="13" fontId="0" fillId="4" borderId="11" xfId="0" applyNumberFormat="1" applyFill="1" applyBorder="1" applyAlignment="1">
      <alignment horizontal="center" textRotation="90"/>
    </xf>
    <xf numFmtId="13" fontId="0" fillId="2" borderId="45" xfId="0" applyNumberFormat="1" applyFill="1" applyBorder="1" applyAlignment="1">
      <alignment horizontal="center" vertical="center"/>
    </xf>
    <xf numFmtId="13" fontId="0" fillId="2" borderId="46" xfId="0" applyNumberFormat="1" applyFill="1" applyBorder="1" applyAlignment="1">
      <alignment horizontal="center" vertical="center"/>
    </xf>
    <xf numFmtId="13" fontId="0" fillId="2" borderId="47" xfId="0" applyNumberFormat="1" applyFill="1" applyBorder="1" applyAlignment="1">
      <alignment horizontal="center" vertical="center"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5" borderId="41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0" borderId="48" xfId="0" applyFont="1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13" fontId="0" fillId="4" borderId="24" xfId="0" applyNumberFormat="1" applyFill="1" applyBorder="1" applyAlignment="1">
      <alignment horizontal="center" vertical="top" textRotation="90"/>
    </xf>
    <xf numFmtId="13" fontId="0" fillId="3" borderId="8" xfId="0" applyNumberFormat="1" applyFill="1" applyBorder="1" applyAlignment="1">
      <alignment horizontal="right" vertical="center"/>
    </xf>
    <xf numFmtId="13" fontId="0" fillId="3" borderId="9" xfId="0" applyNumberFormat="1" applyFill="1" applyBorder="1" applyAlignment="1">
      <alignment horizontal="right" vertical="center"/>
    </xf>
    <xf numFmtId="13" fontId="0" fillId="3" borderId="9" xfId="0" applyNumberFormat="1" applyFill="1" applyBorder="1" applyAlignment="1">
      <alignment horizontal="justify" vertical="center"/>
    </xf>
    <xf numFmtId="13" fontId="0" fillId="3" borderId="10" xfId="0" applyNumberFormat="1" applyFill="1" applyBorder="1" applyAlignment="1">
      <alignment horizontal="justify" vertical="center"/>
    </xf>
    <xf numFmtId="13" fontId="0" fillId="6" borderId="51" xfId="0" applyNumberFormat="1" applyFill="1" applyBorder="1" applyAlignment="1">
      <alignment horizontal="right" vertical="center"/>
    </xf>
    <xf numFmtId="13" fontId="0" fillId="6" borderId="17" xfId="0" applyNumberFormat="1" applyFill="1" applyBorder="1" applyAlignment="1">
      <alignment horizontal="right" vertical="center"/>
    </xf>
    <xf numFmtId="13" fontId="0" fillId="6" borderId="17" xfId="0" applyNumberFormat="1" applyFill="1" applyBorder="1" applyAlignment="1">
      <alignment horizontal="justify" vertical="center"/>
    </xf>
    <xf numFmtId="13" fontId="0" fillId="6" borderId="52" xfId="0" applyNumberFormat="1" applyFill="1" applyBorder="1" applyAlignment="1">
      <alignment horizontal="justify" vertical="center"/>
    </xf>
    <xf numFmtId="13" fontId="0" fillId="3" borderId="5" xfId="0" applyNumberFormat="1" applyFill="1" applyBorder="1" applyAlignment="1">
      <alignment horizontal="right" vertical="center"/>
    </xf>
    <xf numFmtId="13" fontId="0" fillId="3" borderId="6" xfId="0" applyNumberFormat="1" applyFill="1" applyBorder="1" applyAlignment="1">
      <alignment horizontal="right" vertical="center"/>
    </xf>
    <xf numFmtId="13" fontId="0" fillId="3" borderId="6" xfId="0" applyNumberFormat="1" applyFill="1" applyBorder="1" applyAlignment="1">
      <alignment horizontal="justify" vertical="center"/>
    </xf>
    <xf numFmtId="13" fontId="0" fillId="3" borderId="7" xfId="0" applyNumberFormat="1" applyFill="1" applyBorder="1" applyAlignment="1">
      <alignment horizontal="justify" vertical="center"/>
    </xf>
    <xf numFmtId="13" fontId="0" fillId="2" borderId="39" xfId="0" applyNumberFormat="1" applyFill="1" applyBorder="1" applyAlignment="1">
      <alignment horizontal="left" textRotation="90"/>
    </xf>
    <xf numFmtId="13" fontId="0" fillId="2" borderId="38" xfId="0" applyNumberFormat="1" applyFill="1" applyBorder="1" applyAlignment="1">
      <alignment horizontal="left" textRotation="9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5" borderId="48" xfId="0" applyFont="1" applyFill="1" applyBorder="1" applyAlignment="1" applyProtection="1">
      <alignment horizontal="center"/>
      <protection locked="0"/>
    </xf>
    <xf numFmtId="0" fontId="0" fillId="5" borderId="49" xfId="0" applyFill="1" applyBorder="1" applyAlignment="1" applyProtection="1">
      <alignment horizontal="center"/>
      <protection locked="0"/>
    </xf>
    <xf numFmtId="0" fontId="0" fillId="5" borderId="50" xfId="0" applyFill="1" applyBorder="1" applyAlignment="1" applyProtection="1">
      <alignment horizontal="center"/>
      <protection locked="0"/>
    </xf>
    <xf numFmtId="13" fontId="0" fillId="4" borderId="22" xfId="0" applyNumberFormat="1" applyFill="1" applyBorder="1" applyAlignment="1">
      <alignment horizontal="center" vertical="top" textRotation="90"/>
    </xf>
    <xf numFmtId="0" fontId="0" fillId="0" borderId="34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5" xfId="0" applyFill="1" applyBorder="1" applyAlignment="1">
      <alignment/>
    </xf>
    <xf numFmtId="13" fontId="0" fillId="2" borderId="45" xfId="0" applyNumberFormat="1" applyFill="1" applyBorder="1" applyAlignment="1">
      <alignment horizontal="center"/>
    </xf>
    <xf numFmtId="13" fontId="0" fillId="2" borderId="46" xfId="0" applyNumberFormat="1" applyFill="1" applyBorder="1" applyAlignment="1">
      <alignment horizontal="center"/>
    </xf>
    <xf numFmtId="13" fontId="0" fillId="2" borderId="47" xfId="0" applyNumberFormat="1" applyFill="1" applyBorder="1" applyAlignment="1">
      <alignment horizontal="center"/>
    </xf>
    <xf numFmtId="13" fontId="0" fillId="2" borderId="0" xfId="0" applyNumberFormat="1" applyFill="1" applyBorder="1" applyAlignment="1">
      <alignment horizontal="left" vertical="center" textRotation="90"/>
    </xf>
    <xf numFmtId="13" fontId="0" fillId="2" borderId="14" xfId="0" applyNumberFormat="1" applyFill="1" applyBorder="1" applyAlignment="1">
      <alignment horizontal="left" vertical="center" textRotation="90"/>
    </xf>
    <xf numFmtId="13" fontId="0" fillId="2" borderId="38" xfId="0" applyNumberFormat="1" applyFill="1" applyBorder="1" applyAlignment="1">
      <alignment horizontal="left" vertical="center" textRotation="90"/>
    </xf>
    <xf numFmtId="13" fontId="0" fillId="2" borderId="15" xfId="0" applyNumberFormat="1" applyFill="1" applyBorder="1" applyAlignment="1">
      <alignment horizontal="left" vertical="center" textRotation="90"/>
    </xf>
    <xf numFmtId="13" fontId="0" fillId="2" borderId="16" xfId="0" applyNumberFormat="1" applyFill="1" applyBorder="1" applyAlignment="1">
      <alignment horizontal="left" vertical="center" textRotation="90"/>
    </xf>
    <xf numFmtId="13" fontId="0" fillId="6" borderId="13" xfId="0" applyNumberFormat="1" applyFill="1" applyBorder="1" applyAlignment="1">
      <alignment horizontal="center" vertical="top" textRotation="90"/>
    </xf>
    <xf numFmtId="13" fontId="0" fillId="6" borderId="31" xfId="0" applyNumberFormat="1" applyFill="1" applyBorder="1" applyAlignment="1">
      <alignment horizontal="center" vertical="top" textRotation="90"/>
    </xf>
    <xf numFmtId="13" fontId="0" fillId="6" borderId="30" xfId="0" applyNumberFormat="1" applyFill="1" applyBorder="1" applyAlignment="1">
      <alignment horizontal="center" textRotation="90"/>
    </xf>
    <xf numFmtId="13" fontId="0" fillId="6" borderId="13" xfId="0" applyNumberFormat="1" applyFill="1" applyBorder="1" applyAlignment="1">
      <alignment horizontal="center" textRotation="90"/>
    </xf>
    <xf numFmtId="13" fontId="0" fillId="3" borderId="6" xfId="0" applyNumberFormat="1" applyFill="1" applyBorder="1" applyAlignment="1">
      <alignment horizontal="left" vertical="center"/>
    </xf>
    <xf numFmtId="13" fontId="0" fillId="3" borderId="7" xfId="0" applyNumberFormat="1" applyFill="1" applyBorder="1" applyAlignment="1">
      <alignment horizontal="left" vertical="center"/>
    </xf>
    <xf numFmtId="13" fontId="0" fillId="3" borderId="9" xfId="0" applyNumberFormat="1" applyFill="1" applyBorder="1" applyAlignment="1">
      <alignment horizontal="left" vertical="center"/>
    </xf>
    <xf numFmtId="13" fontId="0" fillId="3" borderId="10" xfId="0" applyNumberFormat="1" applyFill="1" applyBorder="1" applyAlignment="1">
      <alignment horizontal="left" vertical="center"/>
    </xf>
    <xf numFmtId="13" fontId="0" fillId="2" borderId="53" xfId="0" applyNumberFormat="1" applyFill="1" applyBorder="1" applyAlignment="1">
      <alignment horizontal="left" vertical="center" textRotation="90"/>
    </xf>
    <xf numFmtId="13" fontId="0" fillId="0" borderId="53" xfId="0" applyNumberFormat="1" applyBorder="1" applyAlignment="1">
      <alignment horizontal="left" vertical="center" textRotation="90"/>
    </xf>
    <xf numFmtId="13" fontId="0" fillId="0" borderId="54" xfId="0" applyNumberFormat="1" applyBorder="1" applyAlignment="1">
      <alignment horizontal="left" vertical="center" textRotation="90"/>
    </xf>
    <xf numFmtId="0" fontId="0" fillId="2" borderId="53" xfId="0" applyFill="1" applyBorder="1" applyAlignment="1">
      <alignment horizontal="left" vertical="center" textRotation="90"/>
    </xf>
    <xf numFmtId="0" fontId="0" fillId="2" borderId="54" xfId="0" applyFill="1" applyBorder="1" applyAlignment="1">
      <alignment horizontal="left" vertical="center" textRotation="90"/>
    </xf>
    <xf numFmtId="13" fontId="0" fillId="3" borderId="23" xfId="0" applyNumberFormat="1" applyFill="1" applyBorder="1" applyAlignment="1">
      <alignment horizontal="center" textRotation="90"/>
    </xf>
    <xf numFmtId="13" fontId="0" fillId="0" borderId="11" xfId="0" applyNumberFormat="1" applyBorder="1" applyAlignment="1">
      <alignment horizontal="center" textRotation="90"/>
    </xf>
    <xf numFmtId="13" fontId="0" fillId="3" borderId="11" xfId="0" applyNumberFormat="1" applyFill="1" applyBorder="1" applyAlignment="1">
      <alignment horizontal="center" vertical="top" textRotation="90"/>
    </xf>
    <xf numFmtId="13" fontId="0" fillId="0" borderId="11" xfId="0" applyNumberFormat="1" applyBorder="1" applyAlignment="1">
      <alignment horizontal="center" vertical="top" textRotation="90"/>
    </xf>
    <xf numFmtId="13" fontId="0" fillId="0" borderId="24" xfId="0" applyNumberFormat="1" applyBorder="1" applyAlignment="1">
      <alignment horizontal="center" vertical="top" textRotation="90"/>
    </xf>
    <xf numFmtId="13" fontId="0" fillId="4" borderId="8" xfId="0" applyNumberForma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3" fontId="0" fillId="4" borderId="9" xfId="0" applyNumberFormat="1" applyFill="1" applyBorder="1" applyAlignment="1">
      <alignment horizontal="left" vertical="center"/>
    </xf>
    <xf numFmtId="13" fontId="0" fillId="0" borderId="10" xfId="0" applyNumberFormat="1" applyBorder="1" applyAlignment="1">
      <alignment horizontal="left" vertical="center"/>
    </xf>
    <xf numFmtId="13" fontId="0" fillId="10" borderId="51" xfId="0" applyNumberFormat="1" applyFill="1" applyBorder="1" applyAlignment="1">
      <alignment horizontal="right" vertical="center"/>
    </xf>
    <xf numFmtId="13" fontId="0" fillId="10" borderId="17" xfId="0" applyNumberFormat="1" applyFill="1" applyBorder="1" applyAlignment="1">
      <alignment horizontal="right" vertical="center"/>
    </xf>
    <xf numFmtId="13" fontId="0" fillId="10" borderId="17" xfId="0" applyNumberFormat="1" applyFill="1" applyBorder="1" applyAlignment="1">
      <alignment horizontal="left" vertical="center"/>
    </xf>
    <xf numFmtId="13" fontId="0" fillId="10" borderId="52" xfId="0" applyNumberFormat="1" applyFill="1" applyBorder="1" applyAlignment="1">
      <alignment horizontal="left" vertical="center"/>
    </xf>
    <xf numFmtId="0" fontId="0" fillId="6" borderId="13" xfId="0" applyFill="1" applyBorder="1" applyAlignment="1">
      <alignment horizontal="center" textRotation="90"/>
    </xf>
    <xf numFmtId="13" fontId="0" fillId="3" borderId="21" xfId="0" applyNumberFormat="1" applyFill="1" applyBorder="1" applyAlignment="1">
      <alignment horizontal="center" textRotation="90"/>
    </xf>
    <xf numFmtId="13" fontId="0" fillId="0" borderId="4" xfId="0" applyNumberFormat="1" applyBorder="1" applyAlignment="1">
      <alignment horizontal="center" textRotation="90"/>
    </xf>
    <xf numFmtId="13" fontId="0" fillId="3" borderId="4" xfId="0" applyNumberFormat="1" applyFill="1" applyBorder="1" applyAlignment="1">
      <alignment horizontal="center" vertical="top" textRotation="90"/>
    </xf>
    <xf numFmtId="0" fontId="0" fillId="0" borderId="4" xfId="0" applyBorder="1" applyAlignment="1">
      <alignment horizontal="center" vertical="top" textRotation="90"/>
    </xf>
    <xf numFmtId="0" fontId="0" fillId="0" borderId="22" xfId="0" applyBorder="1" applyAlignment="1">
      <alignment horizontal="center" vertical="top" textRotation="90"/>
    </xf>
    <xf numFmtId="0" fontId="1" fillId="0" borderId="40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13" fontId="0" fillId="4" borderId="5" xfId="0" applyNumberFormat="1" applyFill="1" applyBorder="1" applyAlignment="1">
      <alignment horizontal="right" vertical="center"/>
    </xf>
    <xf numFmtId="13" fontId="0" fillId="0" borderId="6" xfId="0" applyNumberFormat="1" applyBorder="1" applyAlignment="1">
      <alignment horizontal="right" vertical="center"/>
    </xf>
    <xf numFmtId="13" fontId="0" fillId="4" borderId="6" xfId="0" applyNumberFormat="1" applyFill="1" applyBorder="1" applyAlignment="1">
      <alignment horizontal="left" vertical="center"/>
    </xf>
    <xf numFmtId="13" fontId="0" fillId="0" borderId="7" xfId="0" applyNumberFormat="1" applyBorder="1" applyAlignment="1">
      <alignment horizontal="left" vertic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/>
    </xf>
    <xf numFmtId="13" fontId="0" fillId="13" borderId="5" xfId="0" applyNumberFormat="1" applyFill="1" applyBorder="1" applyAlignment="1">
      <alignment horizontal="right" vertical="center"/>
    </xf>
    <xf numFmtId="13" fontId="0" fillId="13" borderId="6" xfId="0" applyNumberFormat="1" applyFill="1" applyBorder="1" applyAlignment="1">
      <alignment horizontal="right" vertical="center"/>
    </xf>
    <xf numFmtId="13" fontId="0" fillId="13" borderId="6" xfId="0" applyNumberFormat="1" applyFill="1" applyBorder="1" applyAlignment="1">
      <alignment horizontal="left" vertical="center"/>
    </xf>
    <xf numFmtId="13" fontId="0" fillId="13" borderId="7" xfId="0" applyNumberFormat="1" applyFill="1" applyBorder="1" applyAlignment="1">
      <alignment horizontal="left" vertical="center"/>
    </xf>
    <xf numFmtId="0" fontId="0" fillId="9" borderId="1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48" xfId="0" applyFill="1" applyBorder="1" applyAlignment="1">
      <alignment/>
    </xf>
    <xf numFmtId="0" fontId="0" fillId="10" borderId="1" xfId="0" applyFill="1" applyBorder="1" applyAlignment="1">
      <alignment/>
    </xf>
    <xf numFmtId="0" fontId="1" fillId="5" borderId="49" xfId="0" applyFont="1" applyFill="1" applyBorder="1" applyAlignment="1" applyProtection="1">
      <alignment horizontal="center"/>
      <protection locked="0"/>
    </xf>
    <xf numFmtId="0" fontId="1" fillId="5" borderId="50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/>
    </xf>
    <xf numFmtId="13" fontId="0" fillId="11" borderId="17" xfId="0" applyNumberFormat="1" applyFill="1" applyBorder="1" applyAlignment="1">
      <alignment horizontal="left" vertical="center"/>
    </xf>
    <xf numFmtId="13" fontId="0" fillId="11" borderId="52" xfId="0" applyNumberFormat="1" applyFill="1" applyBorder="1" applyAlignment="1">
      <alignment horizontal="left" vertical="center"/>
    </xf>
    <xf numFmtId="0" fontId="0" fillId="2" borderId="34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11" borderId="34" xfId="0" applyFill="1" applyBorder="1" applyAlignment="1">
      <alignment/>
    </xf>
    <xf numFmtId="0" fontId="0" fillId="11" borderId="35" xfId="0" applyFill="1" applyBorder="1" applyAlignment="1">
      <alignment/>
    </xf>
    <xf numFmtId="0" fontId="0" fillId="12" borderId="34" xfId="0" applyFill="1" applyBorder="1" applyAlignment="1">
      <alignment/>
    </xf>
    <xf numFmtId="0" fontId="0" fillId="12" borderId="35" xfId="0" applyFill="1" applyBorder="1" applyAlignment="1">
      <alignment/>
    </xf>
    <xf numFmtId="0" fontId="0" fillId="13" borderId="34" xfId="0" applyFill="1" applyBorder="1" applyAlignment="1">
      <alignment/>
    </xf>
    <xf numFmtId="0" fontId="0" fillId="13" borderId="35" xfId="0" applyFill="1" applyBorder="1" applyAlignment="1">
      <alignment/>
    </xf>
    <xf numFmtId="0" fontId="0" fillId="2" borderId="35" xfId="0" applyFill="1" applyBorder="1" applyAlignment="1">
      <alignment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56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44" xfId="0" applyFill="1" applyBorder="1" applyAlignment="1">
      <alignment/>
    </xf>
    <xf numFmtId="13" fontId="0" fillId="12" borderId="17" xfId="0" applyNumberFormat="1" applyFill="1" applyBorder="1" applyAlignment="1">
      <alignment horizontal="left" vertical="center"/>
    </xf>
    <xf numFmtId="13" fontId="0" fillId="12" borderId="52" xfId="0" applyNumberForma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top" textRotation="90"/>
    </xf>
    <xf numFmtId="13" fontId="0" fillId="12" borderId="51" xfId="0" applyNumberFormat="1" applyFill="1" applyBorder="1" applyAlignment="1">
      <alignment horizontal="right" vertical="center"/>
    </xf>
    <xf numFmtId="13" fontId="0" fillId="12" borderId="17" xfId="0" applyNumberFormat="1" applyFill="1" applyBorder="1" applyAlignment="1">
      <alignment horizontal="right" vertical="center"/>
    </xf>
    <xf numFmtId="13" fontId="0" fillId="11" borderId="51" xfId="0" applyNumberFormat="1" applyFill="1" applyBorder="1" applyAlignment="1">
      <alignment horizontal="right" vertical="center"/>
    </xf>
    <xf numFmtId="13" fontId="0" fillId="11" borderId="17" xfId="0" applyNumberFormat="1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13" borderId="1" xfId="0" applyFill="1" applyBorder="1" applyAlignment="1">
      <alignment/>
    </xf>
    <xf numFmtId="13" fontId="0" fillId="4" borderId="10" xfId="0" applyNumberFormat="1" applyFill="1" applyBorder="1" applyAlignment="1">
      <alignment horizontal="left" vertical="center"/>
    </xf>
    <xf numFmtId="13" fontId="0" fillId="3" borderId="11" xfId="0" applyNumberFormat="1" applyFill="1" applyBorder="1" applyAlignment="1">
      <alignment horizontal="center" textRotation="90"/>
    </xf>
    <xf numFmtId="13" fontId="0" fillId="3" borderId="4" xfId="0" applyNumberFormat="1" applyFill="1" applyBorder="1" applyAlignment="1">
      <alignment horizontal="center" textRotation="90"/>
    </xf>
    <xf numFmtId="13" fontId="0" fillId="4" borderId="57" xfId="0" applyNumberFormat="1" applyFill="1" applyBorder="1" applyAlignment="1">
      <alignment horizontal="right" vertical="center"/>
    </xf>
    <xf numFmtId="13" fontId="0" fillId="4" borderId="25" xfId="0" applyNumberFormat="1" applyFill="1" applyBorder="1" applyAlignment="1">
      <alignment vertical="center"/>
    </xf>
    <xf numFmtId="13" fontId="0" fillId="4" borderId="25" xfId="0" applyNumberFormat="1" applyFill="1" applyBorder="1" applyAlignment="1">
      <alignment horizontal="left"/>
    </xf>
    <xf numFmtId="13" fontId="0" fillId="4" borderId="58" xfId="0" applyNumberFormat="1" applyFill="1" applyBorder="1" applyAlignment="1">
      <alignment horizontal="left"/>
    </xf>
    <xf numFmtId="0" fontId="0" fillId="11" borderId="17" xfId="0" applyFill="1" applyBorder="1" applyAlignment="1">
      <alignment vertical="center"/>
    </xf>
    <xf numFmtId="13" fontId="0" fillId="11" borderId="17" xfId="0" applyNumberFormat="1" applyFill="1" applyBorder="1" applyAlignment="1">
      <alignment horizontal="left"/>
    </xf>
    <xf numFmtId="13" fontId="0" fillId="11" borderId="52" xfId="0" applyNumberFormat="1" applyFill="1" applyBorder="1" applyAlignment="1">
      <alignment horizontal="left"/>
    </xf>
    <xf numFmtId="0" fontId="0" fillId="12" borderId="17" xfId="0" applyFill="1" applyBorder="1" applyAlignment="1">
      <alignment vertical="center"/>
    </xf>
    <xf numFmtId="13" fontId="0" fillId="12" borderId="17" xfId="0" applyNumberFormat="1" applyFill="1" applyBorder="1" applyAlignment="1">
      <alignment horizontal="left"/>
    </xf>
    <xf numFmtId="13" fontId="0" fillId="12" borderId="52" xfId="0" applyNumberFormat="1" applyFill="1" applyBorder="1" applyAlignment="1">
      <alignment horizontal="left"/>
    </xf>
    <xf numFmtId="13" fontId="0" fillId="13" borderId="59" xfId="0" applyNumberFormat="1" applyFill="1" applyBorder="1" applyAlignment="1">
      <alignment horizontal="right" vertical="center"/>
    </xf>
    <xf numFmtId="0" fontId="0" fillId="13" borderId="26" xfId="0" applyFill="1" applyBorder="1" applyAlignment="1">
      <alignment vertical="center"/>
    </xf>
    <xf numFmtId="13" fontId="0" fillId="13" borderId="26" xfId="0" applyNumberFormat="1" applyFill="1" applyBorder="1" applyAlignment="1">
      <alignment horizontal="left"/>
    </xf>
    <xf numFmtId="0" fontId="0" fillId="13" borderId="26" xfId="0" applyFill="1" applyBorder="1" applyAlignment="1">
      <alignment horizontal="left"/>
    </xf>
    <xf numFmtId="0" fontId="0" fillId="13" borderId="60" xfId="0" applyFill="1" applyBorder="1" applyAlignment="1">
      <alignment horizontal="left"/>
    </xf>
    <xf numFmtId="13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61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2" borderId="1" xfId="0" applyFill="1" applyBorder="1" applyAlignment="1">
      <alignment horizontal="right"/>
    </xf>
    <xf numFmtId="13" fontId="0" fillId="0" borderId="1" xfId="0" applyNumberFormat="1" applyFill="1" applyBorder="1" applyAlignment="1">
      <alignment horizontal="center"/>
    </xf>
    <xf numFmtId="13" fontId="0" fillId="0" borderId="1" xfId="0" applyNumberForma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62" xfId="0" applyFill="1" applyBorder="1" applyAlignment="1">
      <alignment horizontal="center"/>
    </xf>
    <xf numFmtId="13" fontId="0" fillId="3" borderId="63" xfId="0" applyNumberFormat="1" applyFill="1" applyBorder="1" applyAlignment="1">
      <alignment horizontal="right" vertical="center"/>
    </xf>
    <xf numFmtId="13" fontId="0" fillId="0" borderId="9" xfId="0" applyNumberFormat="1" applyBorder="1" applyAlignment="1">
      <alignment horizontal="right" vertical="center"/>
    </xf>
    <xf numFmtId="13" fontId="0" fillId="0" borderId="9" xfId="0" applyNumberFormat="1" applyBorder="1" applyAlignment="1">
      <alignment horizontal="left" vertical="center"/>
    </xf>
    <xf numFmtId="13" fontId="1" fillId="0" borderId="34" xfId="0" applyNumberFormat="1" applyFont="1" applyFill="1" applyBorder="1" applyAlignment="1">
      <alignment horizontal="left" vertical="center"/>
    </xf>
    <xf numFmtId="0" fontId="1" fillId="0" borderId="44" xfId="0" applyFont="1" applyBorder="1" applyAlignment="1">
      <alignment/>
    </xf>
    <xf numFmtId="0" fontId="1" fillId="0" borderId="35" xfId="0" applyFont="1" applyBorder="1" applyAlignment="1">
      <alignment/>
    </xf>
    <xf numFmtId="0" fontId="0" fillId="3" borderId="2" xfId="0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13" fontId="0" fillId="6" borderId="1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13" fontId="0" fillId="0" borderId="2" xfId="0" applyNumberFormat="1" applyBorder="1" applyAlignment="1">
      <alignment horizontal="center"/>
    </xf>
    <xf numFmtId="13" fontId="0" fillId="0" borderId="1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3" fontId="0" fillId="13" borderId="64" xfId="0" applyNumberFormat="1" applyFill="1" applyBorder="1" applyAlignment="1">
      <alignment horizontal="right" vertical="center"/>
    </xf>
    <xf numFmtId="13" fontId="0" fillId="6" borderId="65" xfId="0" applyNumberFormat="1" applyFill="1" applyBorder="1" applyAlignment="1">
      <alignment horizontal="center" textRotation="90"/>
    </xf>
    <xf numFmtId="13" fontId="0" fillId="6" borderId="4" xfId="0" applyNumberFormat="1" applyFill="1" applyBorder="1" applyAlignment="1">
      <alignment horizontal="center" textRotation="90"/>
    </xf>
    <xf numFmtId="13" fontId="0" fillId="6" borderId="4" xfId="0" applyNumberFormat="1" applyFill="1" applyBorder="1" applyAlignment="1">
      <alignment horizontal="center" vertical="top" textRotation="90"/>
    </xf>
    <xf numFmtId="13" fontId="0" fillId="6" borderId="66" xfId="0" applyNumberFormat="1" applyFill="1" applyBorder="1" applyAlignment="1">
      <alignment horizontal="center" vertical="top" textRotation="90"/>
    </xf>
    <xf numFmtId="13" fontId="0" fillId="2" borderId="0" xfId="0" applyNumberFormat="1" applyFill="1" applyAlignment="1">
      <alignment horizontal="center" vertical="center"/>
    </xf>
    <xf numFmtId="13" fontId="0" fillId="2" borderId="0" xfId="0" applyNumberFormat="1" applyFill="1" applyAlignment="1">
      <alignment horizontal="left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justdoors@mindspring.com" TargetMode="External" /><Relationship Id="rId2" Type="http://schemas.openxmlformats.org/officeDocument/2006/relationships/hyperlink" Target="#Instructions!A1" /><Relationship Id="rId3" Type="http://schemas.openxmlformats.org/officeDocument/2006/relationships/image" Target="../media/image5.jpeg" /><Relationship Id="rId4" Type="http://schemas.openxmlformats.org/officeDocument/2006/relationships/hyperlink" Target="#'Cabinet Door Style'!A1" /><Relationship Id="rId5" Type="http://schemas.openxmlformats.org/officeDocument/2006/relationships/hyperlink" Target="#'Cabinet Door Style'!A1" /><Relationship Id="rId6" Type="http://schemas.openxmlformats.org/officeDocument/2006/relationships/image" Target="../media/image6.jpeg" /><Relationship Id="rId7" Type="http://schemas.openxmlformats.org/officeDocument/2006/relationships/hyperlink" Target="#'Passage Door Style'!A1" /><Relationship Id="rId8" Type="http://schemas.openxmlformats.org/officeDocument/2006/relationships/hyperlink" Target="#'Passage Door Style'!A1" /><Relationship Id="rId9" Type="http://schemas.openxmlformats.org/officeDocument/2006/relationships/image" Target="../media/image8.jpeg" /><Relationship Id="rId10" Type="http://schemas.openxmlformats.org/officeDocument/2006/relationships/hyperlink" Target="#Wainscoting!A1" /><Relationship Id="rId11" Type="http://schemas.openxmlformats.org/officeDocument/2006/relationships/hyperlink" Target="#Wainscoting!A1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Passage Door Style'!A1" /><Relationship Id="rId2" Type="http://schemas.openxmlformats.org/officeDocument/2006/relationships/image" Target="../media/image2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Door Type Selection'!A1" /><Relationship Id="rId2" Type="http://schemas.openxmlformats.org/officeDocument/2006/relationships/image" Target="../media/image2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Door Type Selection'!A1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Door Type Selection'!A1" /><Relationship Id="rId2" Type="http://schemas.openxmlformats.org/officeDocument/2006/relationships/image" Target="../media/image2.jpeg" /><Relationship Id="rId3" Type="http://schemas.openxmlformats.org/officeDocument/2006/relationships/hyperlink" Target="#'Single Panel'!A1" /><Relationship Id="rId4" Type="http://schemas.openxmlformats.org/officeDocument/2006/relationships/hyperlink" Target="#'Single Panel'!A1" /><Relationship Id="rId5" Type="http://schemas.openxmlformats.org/officeDocument/2006/relationships/image" Target="../media/image3.jpeg" /><Relationship Id="rId6" Type="http://schemas.openxmlformats.org/officeDocument/2006/relationships/hyperlink" Target="#'Horizontal Split Panel'!A1" /><Relationship Id="rId7" Type="http://schemas.openxmlformats.org/officeDocument/2006/relationships/hyperlink" Target="#'Horizontal Split Panel'!A1" /><Relationship Id="rId8" Type="http://schemas.openxmlformats.org/officeDocument/2006/relationships/image" Target="../media/image4.jpeg" /><Relationship Id="rId9" Type="http://schemas.openxmlformats.org/officeDocument/2006/relationships/hyperlink" Target="#'Vertical Split Panel'!A1" /><Relationship Id="rId10" Type="http://schemas.openxmlformats.org/officeDocument/2006/relationships/hyperlink" Target="#'Vertical Split Panel'!A1" /><Relationship Id="rId11" Type="http://schemas.openxmlformats.org/officeDocument/2006/relationships/image" Target="../media/image5.jpeg" /><Relationship Id="rId12" Type="http://schemas.openxmlformats.org/officeDocument/2006/relationships/hyperlink" Target="#'Four Panel'!A1" /><Relationship Id="rId13" Type="http://schemas.openxmlformats.org/officeDocument/2006/relationships/hyperlink" Target="#'Four Panel'!A1" /><Relationship Id="rId14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Door Type Selection'!A1" /><Relationship Id="rId2" Type="http://schemas.openxmlformats.org/officeDocument/2006/relationships/image" Target="../media/image9.jpeg" /><Relationship Id="rId3" Type="http://schemas.openxmlformats.org/officeDocument/2006/relationships/hyperlink" Target="#'9 Panel Passage'!A1" /><Relationship Id="rId4" Type="http://schemas.openxmlformats.org/officeDocument/2006/relationships/hyperlink" Target="#'9 Panel Passage'!A1" /><Relationship Id="rId5" Type="http://schemas.openxmlformats.org/officeDocument/2006/relationships/image" Target="../media/image10.jpeg" /><Relationship Id="rId6" Type="http://schemas.openxmlformats.org/officeDocument/2006/relationships/hyperlink" Target="#'6 Panel Passage'!A1" /><Relationship Id="rId7" Type="http://schemas.openxmlformats.org/officeDocument/2006/relationships/hyperlink" Target="#'6 Panel Passage'!A1" /><Relationship Id="rId8" Type="http://schemas.openxmlformats.org/officeDocument/2006/relationships/image" Target="../media/image7.jpeg" /><Relationship Id="rId9" Type="http://schemas.openxmlformats.org/officeDocument/2006/relationships/hyperlink" Target="#'4 Panel Passage'!A1" /><Relationship Id="rId10" Type="http://schemas.openxmlformats.org/officeDocument/2006/relationships/hyperlink" Target="#'4 Panel Passage'!A1" /><Relationship Id="rId11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Cabinet Door Style'!A1" /><Relationship Id="rId2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Cabinet Door Style'!A1" /><Relationship Id="rId2" Type="http://schemas.openxmlformats.org/officeDocument/2006/relationships/image" Target="../media/image1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Cabinet Door Style'!A1" /><Relationship Id="rId2" Type="http://schemas.openxmlformats.org/officeDocument/2006/relationships/image" Target="../media/image1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Cabinet Door Style'!A1" /><Relationship Id="rId2" Type="http://schemas.openxmlformats.org/officeDocument/2006/relationships/image" Target="../media/image1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Passage Door Style'!A1" /><Relationship Id="rId2" Type="http://schemas.openxmlformats.org/officeDocument/2006/relationships/image" Target="../media/image1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Passage Door Style'!A1" /><Relationship Id="rId2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133350</xdr:rowOff>
    </xdr:from>
    <xdr:to>
      <xdr:col>9</xdr:col>
      <xdr:colOff>485775</xdr:colOff>
      <xdr:row>4</xdr:row>
      <xdr:rowOff>57150</xdr:rowOff>
    </xdr:to>
    <xdr:sp>
      <xdr:nvSpPr>
        <xdr:cNvPr id="1" name="TextBox 26"/>
        <xdr:cNvSpPr txBox="1">
          <a:spLocks noChangeArrowheads="1"/>
        </xdr:cNvSpPr>
      </xdr:nvSpPr>
      <xdr:spPr>
        <a:xfrm>
          <a:off x="600075" y="133350"/>
          <a:ext cx="5372100" cy="5715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Choose Your Door Type</a:t>
          </a:r>
        </a:p>
      </xdr:txBody>
    </xdr:sp>
    <xdr:clientData/>
  </xdr:twoCellAnchor>
  <xdr:twoCellAnchor>
    <xdr:from>
      <xdr:col>11</xdr:col>
      <xdr:colOff>266700</xdr:colOff>
      <xdr:row>0</xdr:row>
      <xdr:rowOff>123825</xdr:rowOff>
    </xdr:from>
    <xdr:to>
      <xdr:col>15</xdr:col>
      <xdr:colOff>66675</xdr:colOff>
      <xdr:row>4</xdr:row>
      <xdr:rowOff>114300</xdr:rowOff>
    </xdr:to>
    <xdr:sp>
      <xdr:nvSpPr>
        <xdr:cNvPr id="2" name="TextBox 27">
          <a:hlinkClick r:id="rId1"/>
        </xdr:cNvPr>
        <xdr:cNvSpPr txBox="1">
          <a:spLocks noChangeArrowheads="1"/>
        </xdr:cNvSpPr>
      </xdr:nvSpPr>
      <xdr:spPr>
        <a:xfrm>
          <a:off x="6972300" y="123825"/>
          <a:ext cx="2238375" cy="638175"/>
        </a:xfrm>
        <a:prstGeom prst="rect">
          <a:avLst/>
        </a:prstGeom>
        <a:blipFill>
          <a:blip r:embed="rId13">
            <a:alphaModFix amt="46000"/>
          </a:blip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Brought to you by Roger Medbery from Just Doors.  Comments or suggestions to justdoors@mindspring.com.</a:t>
          </a:r>
        </a:p>
      </xdr:txBody>
    </xdr:sp>
    <xdr:clientData/>
  </xdr:twoCellAnchor>
  <xdr:twoCellAnchor editAs="oneCell">
    <xdr:from>
      <xdr:col>7</xdr:col>
      <xdr:colOff>476250</xdr:colOff>
      <xdr:row>9</xdr:row>
      <xdr:rowOff>47625</xdr:rowOff>
    </xdr:from>
    <xdr:to>
      <xdr:col>9</xdr:col>
      <xdr:colOff>371475</xdr:colOff>
      <xdr:row>19</xdr:row>
      <xdr:rowOff>0</xdr:rowOff>
    </xdr:to>
    <xdr:pic>
      <xdr:nvPicPr>
        <xdr:cNvPr id="3" name="Picture 4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1504950"/>
          <a:ext cx="1114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16</xdr:row>
      <xdr:rowOff>142875</xdr:rowOff>
    </xdr:from>
    <xdr:to>
      <xdr:col>15</xdr:col>
      <xdr:colOff>38100</xdr:colOff>
      <xdr:row>36</xdr:row>
      <xdr:rowOff>76200</xdr:rowOff>
    </xdr:to>
    <xdr:pic>
      <xdr:nvPicPr>
        <xdr:cNvPr id="4" name="Picture 4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72400" y="2733675"/>
          <a:ext cx="14097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104775</xdr:rowOff>
    </xdr:from>
    <xdr:to>
      <xdr:col>4</xdr:col>
      <xdr:colOff>266700</xdr:colOff>
      <xdr:row>35</xdr:row>
      <xdr:rowOff>114300</xdr:rowOff>
    </xdr:to>
    <xdr:pic>
      <xdr:nvPicPr>
        <xdr:cNvPr id="5" name="Picture 46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3505200"/>
          <a:ext cx="20288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0</xdr:rowOff>
    </xdr:from>
    <xdr:to>
      <xdr:col>8</xdr:col>
      <xdr:colOff>552450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" y="161925"/>
          <a:ext cx="4600575" cy="504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Just Doors Raised Panel Calculator
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Roger Medbery</a:t>
          </a:r>
        </a:p>
      </xdr:txBody>
    </xdr:sp>
    <xdr:clientData fPrintsWithSheet="0"/>
  </xdr:twoCellAnchor>
  <xdr:twoCellAnchor>
    <xdr:from>
      <xdr:col>9</xdr:col>
      <xdr:colOff>514350</xdr:colOff>
      <xdr:row>2</xdr:row>
      <xdr:rowOff>0</xdr:rowOff>
    </xdr:from>
    <xdr:to>
      <xdr:col>9</xdr:col>
      <xdr:colOff>514350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6076950" y="323850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12</xdr:row>
      <xdr:rowOff>85725</xdr:rowOff>
    </xdr:from>
    <xdr:to>
      <xdr:col>10</xdr:col>
      <xdr:colOff>0</xdr:colOff>
      <xdr:row>12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5838825" y="2181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9525</xdr:rowOff>
    </xdr:from>
    <xdr:to>
      <xdr:col>9</xdr:col>
      <xdr:colOff>600075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5876925" y="333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85725</xdr:rowOff>
    </xdr:from>
    <xdr:to>
      <xdr:col>10</xdr:col>
      <xdr:colOff>0</xdr:colOff>
      <xdr:row>22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5848350" y="3981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12</xdr:row>
      <xdr:rowOff>85725</xdr:rowOff>
    </xdr:from>
    <xdr:to>
      <xdr:col>9</xdr:col>
      <xdr:colOff>514350</xdr:colOff>
      <xdr:row>22</xdr:row>
      <xdr:rowOff>76200</xdr:rowOff>
    </xdr:to>
    <xdr:sp>
      <xdr:nvSpPr>
        <xdr:cNvPr id="6" name="Line 6"/>
        <xdr:cNvSpPr>
          <a:spLocks/>
        </xdr:cNvSpPr>
      </xdr:nvSpPr>
      <xdr:spPr>
        <a:xfrm>
          <a:off x="6076950" y="21812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95250</xdr:rowOff>
    </xdr:from>
    <xdr:to>
      <xdr:col>9</xdr:col>
      <xdr:colOff>295275</xdr:colOff>
      <xdr:row>16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3105150" y="2190750"/>
          <a:ext cx="27527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114300</xdr:rowOff>
    </xdr:from>
    <xdr:to>
      <xdr:col>9</xdr:col>
      <xdr:colOff>285750</xdr:colOff>
      <xdr:row>22</xdr:row>
      <xdr:rowOff>95250</xdr:rowOff>
    </xdr:to>
    <xdr:sp>
      <xdr:nvSpPr>
        <xdr:cNvPr id="8" name="Line 8"/>
        <xdr:cNvSpPr>
          <a:spLocks/>
        </xdr:cNvSpPr>
      </xdr:nvSpPr>
      <xdr:spPr>
        <a:xfrm>
          <a:off x="3105150" y="3086100"/>
          <a:ext cx="27432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0</xdr:rowOff>
    </xdr:from>
    <xdr:to>
      <xdr:col>17</xdr:col>
      <xdr:colOff>57150</xdr:colOff>
      <xdr:row>4</xdr:row>
      <xdr:rowOff>19050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028700" y="161925"/>
          <a:ext cx="4600575" cy="504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Just Doors Raised Panel Calculator
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Roger Medbery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6</xdr:row>
      <xdr:rowOff>95250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1609725" y="1066800"/>
          <a:ext cx="76200" cy="2000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734550" cy="4705350"/>
    <xdr:sp>
      <xdr:nvSpPr>
        <xdr:cNvPr id="2" name="TextBox 7"/>
        <xdr:cNvSpPr txBox="1">
          <a:spLocks noChangeArrowheads="1"/>
        </xdr:cNvSpPr>
      </xdr:nvSpPr>
      <xdr:spPr>
        <a:xfrm>
          <a:off x="609600" y="809625"/>
          <a:ext cx="9734550" cy="47053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Just some quick instructions on how this works:
The only place you have to input values is the " Input Area" and "Project Label".
What follows is an explanation of each input and the differences between cabinet and passage door entries.
Opening Width;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the width of the opening which you wish to fill - same for both cabinet and passage.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Opening Height;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the height of the opening which you wish to fill - same for both cabinet and passage.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Number of doors in opening;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do you want a single or double door? - cabinet only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Number of openings;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how many openings are the same dimension? Useful when creating the cutlist. Cabinet only.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Overlay Amount;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if this is an inset door enter 0, otherwise enter the total amount of overlay.  If you want your door to overlay 3/8" on each side enter 
                                 3/4". Cabinet only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Inset Clearance;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same as overlay but this time total inset. - same for both cabinet and passage.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Stile and Rail width;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self explanatory. - same for both cabinet and passage.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Groove depth;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self explanatory. - same for both cabinet and passage.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Panel shrinkage allowance;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again this is total amount, if you want an 1/8" clearance on both sides of the panel enter 1/4. - same for both cabinet                                                
                                                      and passage.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Inner rail position from top;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These are measurements from the top of the door to the center of the rail.  Enter 0 if you want to evenly space them.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Notice to Testers;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if you have comments, suggestions or constructive criticism, go to the first page and click on the email link
                                           in the top right corner.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47625</xdr:rowOff>
    </xdr:from>
    <xdr:to>
      <xdr:col>10</xdr:col>
      <xdr:colOff>514350</xdr:colOff>
      <xdr:row>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190875" y="209550"/>
          <a:ext cx="3419475" cy="71437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Choose Your Cabinet Door Style</a:t>
          </a:r>
        </a:p>
      </xdr:txBody>
    </xdr:sp>
    <xdr:clientData/>
  </xdr:twoCellAnchor>
  <xdr:twoCellAnchor editAs="oneCell">
    <xdr:from>
      <xdr:col>1</xdr:col>
      <xdr:colOff>447675</xdr:colOff>
      <xdr:row>13</xdr:row>
      <xdr:rowOff>123825</xdr:rowOff>
    </xdr:from>
    <xdr:to>
      <xdr:col>3</xdr:col>
      <xdr:colOff>476250</xdr:colOff>
      <xdr:row>23</xdr:row>
      <xdr:rowOff>57150</xdr:rowOff>
    </xdr:to>
    <xdr:pic>
      <xdr:nvPicPr>
        <xdr:cNvPr id="2" name="Picture 4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228850"/>
          <a:ext cx="1247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523875</xdr:colOff>
      <xdr:row>30</xdr:row>
      <xdr:rowOff>133350</xdr:rowOff>
    </xdr:to>
    <xdr:pic>
      <xdr:nvPicPr>
        <xdr:cNvPr id="3" name="Picture 42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3400425"/>
          <a:ext cx="11334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13</xdr:row>
      <xdr:rowOff>76200</xdr:rowOff>
    </xdr:from>
    <xdr:to>
      <xdr:col>11</xdr:col>
      <xdr:colOff>381000</xdr:colOff>
      <xdr:row>23</xdr:row>
      <xdr:rowOff>19050</xdr:rowOff>
    </xdr:to>
    <xdr:pic>
      <xdr:nvPicPr>
        <xdr:cNvPr id="4" name="Picture 43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72175" y="2181225"/>
          <a:ext cx="11144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19</xdr:row>
      <xdr:rowOff>142875</xdr:rowOff>
    </xdr:from>
    <xdr:to>
      <xdr:col>15</xdr:col>
      <xdr:colOff>342900</xdr:colOff>
      <xdr:row>29</xdr:row>
      <xdr:rowOff>95250</xdr:rowOff>
    </xdr:to>
    <xdr:pic>
      <xdr:nvPicPr>
        <xdr:cNvPr id="5" name="Picture 44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72475" y="3219450"/>
          <a:ext cx="1114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85725</xdr:rowOff>
    </xdr:from>
    <xdr:to>
      <xdr:col>12</xdr:col>
      <xdr:colOff>314325</xdr:colOff>
      <xdr:row>3</xdr:row>
      <xdr:rowOff>152400</xdr:rowOff>
    </xdr:to>
    <xdr:sp>
      <xdr:nvSpPr>
        <xdr:cNvPr id="1" name="Rectangle 49"/>
        <xdr:cNvSpPr>
          <a:spLocks/>
        </xdr:cNvSpPr>
      </xdr:nvSpPr>
      <xdr:spPr>
        <a:xfrm>
          <a:off x="3048000" y="247650"/>
          <a:ext cx="4581525" cy="3905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Choose Your Passage Door Style</a:t>
          </a:r>
        </a:p>
      </xdr:txBody>
    </xdr:sp>
    <xdr:clientData/>
  </xdr:twoCellAnchor>
  <xdr:twoCellAnchor editAs="oneCell">
    <xdr:from>
      <xdr:col>12</xdr:col>
      <xdr:colOff>457200</xdr:colOff>
      <xdr:row>11</xdr:row>
      <xdr:rowOff>57150</xdr:rowOff>
    </xdr:from>
    <xdr:to>
      <xdr:col>14</xdr:col>
      <xdr:colOff>295275</xdr:colOff>
      <xdr:row>26</xdr:row>
      <xdr:rowOff>9525</xdr:rowOff>
    </xdr:to>
    <xdr:pic>
      <xdr:nvPicPr>
        <xdr:cNvPr id="2" name="Picture 5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838325"/>
          <a:ext cx="10572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11</xdr:row>
      <xdr:rowOff>57150</xdr:rowOff>
    </xdr:from>
    <xdr:to>
      <xdr:col>9</xdr:col>
      <xdr:colOff>266700</xdr:colOff>
      <xdr:row>26</xdr:row>
      <xdr:rowOff>0</xdr:rowOff>
    </xdr:to>
    <xdr:pic>
      <xdr:nvPicPr>
        <xdr:cNvPr id="3" name="Picture 55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95825" y="1838325"/>
          <a:ext cx="10572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11</xdr:row>
      <xdr:rowOff>57150</xdr:rowOff>
    </xdr:from>
    <xdr:to>
      <xdr:col>4</xdr:col>
      <xdr:colOff>209550</xdr:colOff>
      <xdr:row>26</xdr:row>
      <xdr:rowOff>9525</xdr:rowOff>
    </xdr:to>
    <xdr:pic>
      <xdr:nvPicPr>
        <xdr:cNvPr id="4" name="Picture 56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0675" y="1838325"/>
          <a:ext cx="10572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9525</xdr:rowOff>
    </xdr:from>
    <xdr:to>
      <xdr:col>13</xdr:col>
      <xdr:colOff>95250</xdr:colOff>
      <xdr:row>2</xdr:row>
      <xdr:rowOff>561975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800100" y="333375"/>
          <a:ext cx="4676775" cy="5524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Just Doors Raised Panel Calculator
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Roger Medbery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28575</xdr:rowOff>
    </xdr:from>
    <xdr:to>
      <xdr:col>16</xdr:col>
      <xdr:colOff>85725</xdr:colOff>
      <xdr:row>2</xdr:row>
      <xdr:rowOff>571500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62050" y="352425"/>
          <a:ext cx="5105400" cy="5429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Just Doors Raised Panel Calculator
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Roger Medbery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123825</xdr:rowOff>
    </xdr:from>
    <xdr:to>
      <xdr:col>15</xdr:col>
      <xdr:colOff>38100</xdr:colOff>
      <xdr:row>2</xdr:row>
      <xdr:rowOff>495300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247775" y="285750"/>
          <a:ext cx="4848225" cy="5334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Just Doors Raised Panel Calculator
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Roger Medbery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19</xdr:row>
      <xdr:rowOff>123825</xdr:rowOff>
    </xdr:from>
    <xdr:to>
      <xdr:col>7</xdr:col>
      <xdr:colOff>0</xdr:colOff>
      <xdr:row>19</xdr:row>
      <xdr:rowOff>123825</xdr:rowOff>
    </xdr:to>
    <xdr:sp>
      <xdr:nvSpPr>
        <xdr:cNvPr id="1" name="Line 7"/>
        <xdr:cNvSpPr>
          <a:spLocks/>
        </xdr:cNvSpPr>
      </xdr:nvSpPr>
      <xdr:spPr>
        <a:xfrm flipH="1">
          <a:off x="3990975" y="3381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3981450" y="1333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171450</xdr:rowOff>
    </xdr:from>
    <xdr:to>
      <xdr:col>6</xdr:col>
      <xdr:colOff>457200</xdr:colOff>
      <xdr:row>19</xdr:row>
      <xdr:rowOff>114300</xdr:rowOff>
    </xdr:to>
    <xdr:sp>
      <xdr:nvSpPr>
        <xdr:cNvPr id="3" name="Line 9"/>
        <xdr:cNvSpPr>
          <a:spLocks/>
        </xdr:cNvSpPr>
      </xdr:nvSpPr>
      <xdr:spPr>
        <a:xfrm>
          <a:off x="4114800" y="13239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6</xdr:col>
      <xdr:colOff>314325</xdr:colOff>
      <xdr:row>19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3048000" y="3009900"/>
          <a:ext cx="923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76200</xdr:rowOff>
    </xdr:from>
    <xdr:to>
      <xdr:col>14</xdr:col>
      <xdr:colOff>152400</xdr:colOff>
      <xdr:row>5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228725" y="238125"/>
          <a:ext cx="4676775" cy="571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Just Doors Raised Panel Calculator
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Roger Medbery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17</xdr:row>
      <xdr:rowOff>123825</xdr:rowOff>
    </xdr:from>
    <xdr:to>
      <xdr:col>7</xdr:col>
      <xdr:colOff>0</xdr:colOff>
      <xdr:row>17</xdr:row>
      <xdr:rowOff>123825</xdr:rowOff>
    </xdr:to>
    <xdr:sp>
      <xdr:nvSpPr>
        <xdr:cNvPr id="1" name="Line 2"/>
        <xdr:cNvSpPr>
          <a:spLocks/>
        </xdr:cNvSpPr>
      </xdr:nvSpPr>
      <xdr:spPr>
        <a:xfrm flipH="1">
          <a:off x="3990975" y="3038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3981450" y="981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6</xdr:row>
      <xdr:rowOff>0</xdr:rowOff>
    </xdr:from>
    <xdr:to>
      <xdr:col>6</xdr:col>
      <xdr:colOff>457200</xdr:colOff>
      <xdr:row>17</xdr:row>
      <xdr:rowOff>114300</xdr:rowOff>
    </xdr:to>
    <xdr:sp>
      <xdr:nvSpPr>
        <xdr:cNvPr id="3" name="Line 4"/>
        <xdr:cNvSpPr>
          <a:spLocks/>
        </xdr:cNvSpPr>
      </xdr:nvSpPr>
      <xdr:spPr>
        <a:xfrm>
          <a:off x="4114800" y="981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95250</xdr:rowOff>
    </xdr:from>
    <xdr:to>
      <xdr:col>6</xdr:col>
      <xdr:colOff>295275</xdr:colOff>
      <xdr:row>17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057525" y="2838450"/>
          <a:ext cx="895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</xdr:row>
      <xdr:rowOff>114300</xdr:rowOff>
    </xdr:from>
    <xdr:to>
      <xdr:col>14</xdr:col>
      <xdr:colOff>28575</xdr:colOff>
      <xdr:row>4</xdr:row>
      <xdr:rowOff>152400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04900" y="276225"/>
          <a:ext cx="4676775" cy="5238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Just Doors Raised Panel Calculator
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Roger Medbery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0</xdr:rowOff>
    </xdr:from>
    <xdr:to>
      <xdr:col>8</xdr:col>
      <xdr:colOff>552450</xdr:colOff>
      <xdr:row>3</xdr:row>
      <xdr:rowOff>171450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885825" y="161925"/>
          <a:ext cx="4600575" cy="504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Just Doors Raised Panel Calculator
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Roger Medbery</a:t>
          </a:r>
        </a:p>
      </xdr:txBody>
    </xdr:sp>
    <xdr:clientData fPrintsWithSheet="0"/>
  </xdr:twoCellAnchor>
  <xdr:twoCellAnchor>
    <xdr:from>
      <xdr:col>9</xdr:col>
      <xdr:colOff>514350</xdr:colOff>
      <xdr:row>2</xdr:row>
      <xdr:rowOff>0</xdr:rowOff>
    </xdr:from>
    <xdr:to>
      <xdr:col>9</xdr:col>
      <xdr:colOff>514350</xdr:colOff>
      <xdr:row>12</xdr:row>
      <xdr:rowOff>85725</xdr:rowOff>
    </xdr:to>
    <xdr:sp>
      <xdr:nvSpPr>
        <xdr:cNvPr id="2" name="Line 14"/>
        <xdr:cNvSpPr>
          <a:spLocks/>
        </xdr:cNvSpPr>
      </xdr:nvSpPr>
      <xdr:spPr>
        <a:xfrm>
          <a:off x="6076950" y="323850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12</xdr:row>
      <xdr:rowOff>85725</xdr:rowOff>
    </xdr:from>
    <xdr:to>
      <xdr:col>10</xdr:col>
      <xdr:colOff>0</xdr:colOff>
      <xdr:row>12</xdr:row>
      <xdr:rowOff>85725</xdr:rowOff>
    </xdr:to>
    <xdr:sp>
      <xdr:nvSpPr>
        <xdr:cNvPr id="3" name="Line 15"/>
        <xdr:cNvSpPr>
          <a:spLocks/>
        </xdr:cNvSpPr>
      </xdr:nvSpPr>
      <xdr:spPr>
        <a:xfrm flipH="1">
          <a:off x="5838825" y="2181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9525</xdr:rowOff>
    </xdr:from>
    <xdr:to>
      <xdr:col>9</xdr:col>
      <xdr:colOff>600075</xdr:colOff>
      <xdr:row>2</xdr:row>
      <xdr:rowOff>9525</xdr:rowOff>
    </xdr:to>
    <xdr:sp>
      <xdr:nvSpPr>
        <xdr:cNvPr id="4" name="Line 16"/>
        <xdr:cNvSpPr>
          <a:spLocks/>
        </xdr:cNvSpPr>
      </xdr:nvSpPr>
      <xdr:spPr>
        <a:xfrm flipH="1">
          <a:off x="5876925" y="333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85725</xdr:rowOff>
    </xdr:from>
    <xdr:to>
      <xdr:col>10</xdr:col>
      <xdr:colOff>0</xdr:colOff>
      <xdr:row>22</xdr:row>
      <xdr:rowOff>85725</xdr:rowOff>
    </xdr:to>
    <xdr:sp>
      <xdr:nvSpPr>
        <xdr:cNvPr id="5" name="Line 17"/>
        <xdr:cNvSpPr>
          <a:spLocks/>
        </xdr:cNvSpPr>
      </xdr:nvSpPr>
      <xdr:spPr>
        <a:xfrm flipH="1">
          <a:off x="5848350" y="3981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12</xdr:row>
      <xdr:rowOff>85725</xdr:rowOff>
    </xdr:from>
    <xdr:to>
      <xdr:col>9</xdr:col>
      <xdr:colOff>514350</xdr:colOff>
      <xdr:row>22</xdr:row>
      <xdr:rowOff>76200</xdr:rowOff>
    </xdr:to>
    <xdr:sp>
      <xdr:nvSpPr>
        <xdr:cNvPr id="6" name="Line 18"/>
        <xdr:cNvSpPr>
          <a:spLocks/>
        </xdr:cNvSpPr>
      </xdr:nvSpPr>
      <xdr:spPr>
        <a:xfrm>
          <a:off x="6076950" y="21812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95250</xdr:rowOff>
    </xdr:from>
    <xdr:to>
      <xdr:col>9</xdr:col>
      <xdr:colOff>295275</xdr:colOff>
      <xdr:row>16</xdr:row>
      <xdr:rowOff>85725</xdr:rowOff>
    </xdr:to>
    <xdr:sp>
      <xdr:nvSpPr>
        <xdr:cNvPr id="7" name="Line 19"/>
        <xdr:cNvSpPr>
          <a:spLocks/>
        </xdr:cNvSpPr>
      </xdr:nvSpPr>
      <xdr:spPr>
        <a:xfrm flipV="1">
          <a:off x="3105150" y="2190750"/>
          <a:ext cx="27527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114300</xdr:rowOff>
    </xdr:from>
    <xdr:to>
      <xdr:col>9</xdr:col>
      <xdr:colOff>285750</xdr:colOff>
      <xdr:row>22</xdr:row>
      <xdr:rowOff>95250</xdr:rowOff>
    </xdr:to>
    <xdr:sp>
      <xdr:nvSpPr>
        <xdr:cNvPr id="8" name="Line 20"/>
        <xdr:cNvSpPr>
          <a:spLocks/>
        </xdr:cNvSpPr>
      </xdr:nvSpPr>
      <xdr:spPr>
        <a:xfrm>
          <a:off x="3105150" y="3086100"/>
          <a:ext cx="27432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U44"/>
  <sheetViews>
    <sheetView workbookViewId="0" topLeftCell="A1">
      <selection activeCell="A1" sqref="A1"/>
    </sheetView>
  </sheetViews>
  <sheetFormatPr defaultColWidth="9.140625" defaultRowHeight="12.75"/>
  <sheetData>
    <row r="1" spans="1:18" ht="12.75">
      <c r="A1" s="32"/>
      <c r="B1" s="32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32"/>
      <c r="B3" s="32"/>
      <c r="C3" s="32"/>
      <c r="D3" s="3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1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4" t="s">
        <v>71</v>
      </c>
      <c r="O16" s="32"/>
      <c r="P16" s="32"/>
      <c r="Q16" s="32"/>
      <c r="R16" s="32"/>
      <c r="S16" s="32"/>
      <c r="T16" s="32"/>
      <c r="U16" s="32"/>
    </row>
    <row r="17" spans="1:21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2.75">
      <c r="A21" s="32"/>
      <c r="B21" s="32"/>
      <c r="C21" s="32"/>
      <c r="D21" s="32"/>
      <c r="E21" s="32"/>
      <c r="F21" s="32"/>
      <c r="G21" s="32"/>
      <c r="H21" s="32"/>
      <c r="I21" s="34" t="s">
        <v>70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>
      <c r="A29" s="32"/>
      <c r="B29" s="32"/>
      <c r="C29" s="32"/>
      <c r="D29" s="32"/>
      <c r="E29" s="32"/>
      <c r="F29" s="34" t="s">
        <v>72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</sheetData>
  <sheetProtection password="811B" sheet="1" objects="1" scenarios="1" selectLockedCells="1" selectUn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24"/>
    <pageSetUpPr fitToPage="1"/>
  </sheetPr>
  <dimension ref="A1:AB41"/>
  <sheetViews>
    <sheetView workbookViewId="0" topLeftCell="A1">
      <selection activeCell="B7" sqref="B7"/>
    </sheetView>
  </sheetViews>
  <sheetFormatPr defaultColWidth="9.140625" defaultRowHeight="12.75"/>
  <cols>
    <col min="2" max="2" width="9.421875" style="0" bestFit="1" customWidth="1"/>
    <col min="4" max="4" width="9.28125" style="0" bestFit="1" customWidth="1"/>
    <col min="5" max="5" width="9.421875" style="0" bestFit="1" customWidth="1"/>
    <col min="6" max="6" width="9.28125" style="0" bestFit="1" customWidth="1"/>
    <col min="9" max="9" width="9.421875" style="0" bestFit="1" customWidth="1"/>
    <col min="11" max="11" width="1.8515625" style="0" customWidth="1"/>
    <col min="12" max="12" width="3.140625" style="0" customWidth="1"/>
    <col min="13" max="13" width="2.140625" style="0" customWidth="1"/>
    <col min="14" max="14" width="9.28125" style="0" bestFit="1" customWidth="1"/>
    <col min="15" max="15" width="1.57421875" style="0" customWidth="1"/>
    <col min="16" max="16" width="2.57421875" style="0" customWidth="1"/>
    <col min="17" max="17" width="1.8515625" style="0" customWidth="1"/>
    <col min="18" max="18" width="9.28125" style="0" bestFit="1" customWidth="1"/>
    <col min="19" max="19" width="2.140625" style="0" customWidth="1"/>
    <col min="20" max="20" width="2.57421875" style="0" customWidth="1"/>
    <col min="21" max="21" width="2.140625" style="0" customWidth="1"/>
    <col min="22" max="22" width="9.28125" style="0" customWidth="1"/>
    <col min="23" max="23" width="2.140625" style="0" customWidth="1"/>
    <col min="24" max="24" width="3.140625" style="0" customWidth="1"/>
  </cols>
  <sheetData>
    <row r="1" spans="1:28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3.5" thickBot="1">
      <c r="A3" s="32"/>
      <c r="B3" s="18"/>
      <c r="C3" s="18"/>
      <c r="D3" s="18"/>
      <c r="E3" s="18"/>
      <c r="F3" s="18"/>
      <c r="G3" s="18"/>
      <c r="H3" s="18"/>
      <c r="I3" s="18"/>
      <c r="J3" s="18"/>
      <c r="K3" s="18"/>
      <c r="L3" s="75"/>
      <c r="M3" s="18"/>
      <c r="N3" s="309">
        <f>SUM(E28)</f>
        <v>24</v>
      </c>
      <c r="O3" s="310"/>
      <c r="P3" s="310"/>
      <c r="Q3" s="310"/>
      <c r="R3" s="89" t="s">
        <v>8</v>
      </c>
      <c r="S3" s="311">
        <f>SUM(D28)</f>
        <v>3.5</v>
      </c>
      <c r="T3" s="311"/>
      <c r="U3" s="311"/>
      <c r="V3" s="312"/>
      <c r="W3" s="18"/>
      <c r="X3" s="78"/>
      <c r="Y3" s="32"/>
      <c r="Z3" s="32"/>
      <c r="AA3" s="32"/>
      <c r="AB3" s="32"/>
    </row>
    <row r="4" spans="1:28" ht="14.25" thickBot="1" thickTop="1">
      <c r="A4" s="32"/>
      <c r="B4" s="18"/>
      <c r="C4" s="18"/>
      <c r="D4" s="18"/>
      <c r="E4" s="18"/>
      <c r="F4" s="18"/>
      <c r="G4" s="18"/>
      <c r="H4" s="18"/>
      <c r="I4" s="18"/>
      <c r="J4" s="18"/>
      <c r="K4" s="18"/>
      <c r="L4" s="76"/>
      <c r="M4" s="18"/>
      <c r="N4" s="25"/>
      <c r="O4" s="18"/>
      <c r="P4" s="25"/>
      <c r="Q4" s="18"/>
      <c r="R4" s="25"/>
      <c r="S4" s="18"/>
      <c r="U4" s="18"/>
      <c r="W4" s="18"/>
      <c r="X4" s="79"/>
      <c r="Y4" s="32"/>
      <c r="Z4" s="32"/>
      <c r="AA4" s="32"/>
      <c r="AB4" s="32"/>
    </row>
    <row r="5" spans="1:28" ht="14.25" customHeight="1" thickBot="1" thickTop="1">
      <c r="A5" s="32"/>
      <c r="B5" s="18"/>
      <c r="C5" s="18"/>
      <c r="D5" s="18"/>
      <c r="E5" s="18"/>
      <c r="F5" s="18"/>
      <c r="G5" s="18"/>
      <c r="H5" s="18"/>
      <c r="I5" s="18"/>
      <c r="J5" s="18"/>
      <c r="K5" s="18"/>
      <c r="L5" s="76"/>
      <c r="M5" s="18"/>
      <c r="N5" s="61">
        <f>SUM(D32)</f>
        <v>10.5</v>
      </c>
      <c r="O5" s="18"/>
      <c r="P5" s="218">
        <f>SUM(B12)</f>
        <v>3.5</v>
      </c>
      <c r="Q5" s="18"/>
      <c r="R5" s="61">
        <f>SUM(D32)</f>
        <v>10.5</v>
      </c>
      <c r="S5" s="18"/>
      <c r="T5" s="218">
        <f>B12</f>
        <v>3.5</v>
      </c>
      <c r="U5" s="18"/>
      <c r="V5" s="61">
        <f>D32</f>
        <v>10.5</v>
      </c>
      <c r="W5" s="18"/>
      <c r="X5" s="79"/>
      <c r="Y5" s="32"/>
      <c r="Z5" s="32"/>
      <c r="AA5" s="32"/>
      <c r="AB5" s="32"/>
    </row>
    <row r="6" spans="1:28" ht="13.5" thickBot="1">
      <c r="A6" s="32"/>
      <c r="B6" s="248" t="s">
        <v>0</v>
      </c>
      <c r="C6" s="256"/>
      <c r="D6" s="256"/>
      <c r="E6" s="257"/>
      <c r="F6" s="25"/>
      <c r="G6" s="248" t="s">
        <v>17</v>
      </c>
      <c r="H6" s="270"/>
      <c r="I6" s="271"/>
      <c r="J6" s="86"/>
      <c r="K6" s="18"/>
      <c r="L6" s="76"/>
      <c r="M6" s="18"/>
      <c r="N6" s="224">
        <f>SUM(E32)</f>
        <v>16.75</v>
      </c>
      <c r="O6" s="18"/>
      <c r="P6" s="242"/>
      <c r="Q6" s="18"/>
      <c r="R6" s="224">
        <f>SUM(E32)</f>
        <v>16.75</v>
      </c>
      <c r="S6" s="18"/>
      <c r="T6" s="242"/>
      <c r="U6" s="18"/>
      <c r="V6" s="224">
        <f>E32</f>
        <v>16.75</v>
      </c>
      <c r="W6" s="18"/>
      <c r="X6" s="79"/>
      <c r="Y6" s="32"/>
      <c r="Z6" s="32"/>
      <c r="AA6" s="32"/>
      <c r="AB6" s="32"/>
    </row>
    <row r="7" spans="1:28" ht="14.25" thickBot="1" thickTop="1">
      <c r="A7" s="32"/>
      <c r="B7" s="55">
        <v>14</v>
      </c>
      <c r="C7" s="196" t="s">
        <v>53</v>
      </c>
      <c r="D7" s="197"/>
      <c r="E7" s="198"/>
      <c r="F7" s="18"/>
      <c r="G7" s="273" t="s">
        <v>23</v>
      </c>
      <c r="H7" s="198"/>
      <c r="I7" s="63">
        <f>SUM(B8-B10)</f>
        <v>80</v>
      </c>
      <c r="J7" s="47"/>
      <c r="K7" s="18"/>
      <c r="L7" s="76"/>
      <c r="M7" s="18"/>
      <c r="N7" s="227"/>
      <c r="O7" s="18"/>
      <c r="P7" s="242"/>
      <c r="Q7" s="18"/>
      <c r="R7" s="227"/>
      <c r="S7" s="18"/>
      <c r="T7" s="242"/>
      <c r="U7" s="18"/>
      <c r="V7" s="227"/>
      <c r="W7" s="18"/>
      <c r="X7" s="79"/>
      <c r="Y7" s="32"/>
      <c r="Z7" s="32"/>
      <c r="AA7" s="32"/>
      <c r="AB7" s="32"/>
    </row>
    <row r="8" spans="1:28" ht="15.75" thickBot="1">
      <c r="A8" s="32"/>
      <c r="B8" s="56">
        <v>80.25</v>
      </c>
      <c r="C8" s="253" t="s">
        <v>22</v>
      </c>
      <c r="D8" s="253"/>
      <c r="E8" s="253"/>
      <c r="F8" s="18"/>
      <c r="G8" s="155" t="s">
        <v>13</v>
      </c>
      <c r="H8" s="157"/>
      <c r="I8" s="63">
        <f>SUM(B9-B10)</f>
        <v>30</v>
      </c>
      <c r="J8" s="87"/>
      <c r="K8" s="18"/>
      <c r="L8" s="308">
        <f>SUM(B11)</f>
        <v>3.5</v>
      </c>
      <c r="M8" s="18"/>
      <c r="N8" s="227"/>
      <c r="O8" s="18"/>
      <c r="P8" s="27" t="s">
        <v>8</v>
      </c>
      <c r="Q8" s="18"/>
      <c r="R8" s="227"/>
      <c r="S8" s="18"/>
      <c r="T8" s="27" t="s">
        <v>8</v>
      </c>
      <c r="U8" s="18"/>
      <c r="V8" s="227"/>
      <c r="W8" s="18"/>
      <c r="X8" s="307">
        <f>SUM(B11)</f>
        <v>3.5</v>
      </c>
      <c r="Y8" s="32"/>
      <c r="Z8" s="32"/>
      <c r="AA8" s="32"/>
      <c r="AB8" s="32"/>
    </row>
    <row r="9" spans="1:28" ht="13.5" customHeight="1" thickBot="1">
      <c r="A9" s="32"/>
      <c r="B9" s="55">
        <v>30.25</v>
      </c>
      <c r="C9" s="251" t="s">
        <v>1</v>
      </c>
      <c r="D9" s="251"/>
      <c r="E9" s="251"/>
      <c r="F9" s="18"/>
      <c r="G9" s="18"/>
      <c r="H9" s="18"/>
      <c r="I9" s="18"/>
      <c r="J9" s="18"/>
      <c r="K9" s="18"/>
      <c r="L9" s="308"/>
      <c r="M9" s="18"/>
      <c r="N9" s="227"/>
      <c r="O9" s="18"/>
      <c r="P9" s="216">
        <f>SUM(E25)</f>
        <v>17</v>
      </c>
      <c r="Q9" s="18"/>
      <c r="R9" s="227"/>
      <c r="S9" s="18"/>
      <c r="T9" s="216">
        <f>E25</f>
        <v>17</v>
      </c>
      <c r="U9" s="18"/>
      <c r="V9" s="227"/>
      <c r="W9" s="18"/>
      <c r="X9" s="307"/>
      <c r="Y9" s="32"/>
      <c r="Z9" s="32"/>
      <c r="AA9" s="32"/>
      <c r="AB9" s="32"/>
    </row>
    <row r="10" spans="1:28" ht="13.5" thickBot="1">
      <c r="A10" s="32"/>
      <c r="B10" s="56">
        <v>0.25</v>
      </c>
      <c r="C10" s="253" t="s">
        <v>3</v>
      </c>
      <c r="D10" s="253"/>
      <c r="E10" s="253"/>
      <c r="F10" s="18"/>
      <c r="G10" s="18"/>
      <c r="H10" s="18"/>
      <c r="I10" s="18"/>
      <c r="J10" s="18"/>
      <c r="K10" s="18"/>
      <c r="L10" s="308"/>
      <c r="M10" s="18"/>
      <c r="N10" s="227"/>
      <c r="O10" s="18"/>
      <c r="P10" s="216"/>
      <c r="Q10" s="18"/>
      <c r="R10" s="227"/>
      <c r="S10" s="18"/>
      <c r="T10" s="216"/>
      <c r="U10" s="18"/>
      <c r="V10" s="227"/>
      <c r="W10" s="18"/>
      <c r="X10" s="307"/>
      <c r="Y10" s="32"/>
      <c r="Z10" s="32"/>
      <c r="AA10" s="32"/>
      <c r="AB10" s="32"/>
    </row>
    <row r="11" spans="1:28" ht="13.5" thickBot="1">
      <c r="A11" s="32"/>
      <c r="B11" s="52">
        <v>3.5</v>
      </c>
      <c r="C11" s="277" t="s">
        <v>24</v>
      </c>
      <c r="D11" s="277"/>
      <c r="E11" s="277"/>
      <c r="F11" s="18"/>
      <c r="G11" s="18"/>
      <c r="H11" s="18"/>
      <c r="I11" s="18"/>
      <c r="J11" s="18"/>
      <c r="K11" s="18"/>
      <c r="L11" s="308"/>
      <c r="M11" s="18"/>
      <c r="N11" s="228"/>
      <c r="O11" s="18"/>
      <c r="P11" s="217"/>
      <c r="Q11" s="18"/>
      <c r="R11" s="228"/>
      <c r="S11" s="18"/>
      <c r="T11" s="217"/>
      <c r="U11" s="18"/>
      <c r="V11" s="228"/>
      <c r="W11" s="18"/>
      <c r="X11" s="307"/>
      <c r="Y11" s="32"/>
      <c r="Z11" s="32"/>
      <c r="AA11" s="32"/>
      <c r="AB11" s="32"/>
    </row>
    <row r="12" spans="1:28" ht="13.5" thickBot="1">
      <c r="A12" s="32"/>
      <c r="B12" s="51">
        <v>3.5</v>
      </c>
      <c r="C12" s="264" t="s">
        <v>25</v>
      </c>
      <c r="D12" s="264"/>
      <c r="E12" s="264"/>
      <c r="F12" s="18"/>
      <c r="G12" s="18"/>
      <c r="I12" s="18"/>
      <c r="K12" s="18"/>
      <c r="L12" s="308"/>
      <c r="M12" s="69"/>
      <c r="O12" s="18"/>
      <c r="Q12" s="18"/>
      <c r="S12" s="18"/>
      <c r="U12" s="18"/>
      <c r="W12" s="18"/>
      <c r="X12" s="307"/>
      <c r="Y12" s="32"/>
      <c r="Z12" s="32"/>
      <c r="AA12" s="32"/>
      <c r="AB12" s="32"/>
    </row>
    <row r="13" spans="1:28" ht="14.25" thickBot="1" thickTop="1">
      <c r="A13" s="32"/>
      <c r="B13" s="50">
        <v>3.5</v>
      </c>
      <c r="C13" s="262" t="s">
        <v>43</v>
      </c>
      <c r="D13" s="262"/>
      <c r="E13" s="262"/>
      <c r="F13" s="18"/>
      <c r="G13" s="18"/>
      <c r="H13" s="18"/>
      <c r="I13" s="18"/>
      <c r="J13" s="18"/>
      <c r="K13" s="18"/>
      <c r="L13" s="308"/>
      <c r="M13" s="69"/>
      <c r="N13" s="302">
        <f>SUM(E29)</f>
        <v>24</v>
      </c>
      <c r="O13" s="313"/>
      <c r="P13" s="313"/>
      <c r="Q13" s="313"/>
      <c r="R13" s="90" t="s">
        <v>8</v>
      </c>
      <c r="S13" s="314">
        <f>SUM(D29)</f>
        <v>3.5</v>
      </c>
      <c r="T13" s="314"/>
      <c r="U13" s="314"/>
      <c r="V13" s="315"/>
      <c r="W13" s="18"/>
      <c r="X13" s="307"/>
      <c r="Y13" s="32"/>
      <c r="Z13" s="32"/>
      <c r="AA13" s="32"/>
      <c r="AB13" s="32"/>
    </row>
    <row r="14" spans="1:28" ht="13.5" thickBot="1">
      <c r="A14" s="32"/>
      <c r="B14" s="135">
        <v>3.5</v>
      </c>
      <c r="C14" s="295" t="s">
        <v>44</v>
      </c>
      <c r="D14" s="295"/>
      <c r="E14" s="295"/>
      <c r="F14" s="18"/>
      <c r="G14" s="18"/>
      <c r="H14" s="18"/>
      <c r="I14" s="18"/>
      <c r="J14" s="18"/>
      <c r="K14" s="18"/>
      <c r="L14" s="308"/>
      <c r="M14" s="18"/>
      <c r="O14" s="18"/>
      <c r="Q14" s="18"/>
      <c r="S14" s="18"/>
      <c r="U14" s="18"/>
      <c r="W14" s="18"/>
      <c r="X14" s="307"/>
      <c r="Y14" s="32"/>
      <c r="Z14" s="32"/>
      <c r="AA14" s="32"/>
      <c r="AB14" s="32"/>
    </row>
    <row r="15" spans="1:28" ht="14.25" thickBot="1" thickTop="1">
      <c r="A15" s="32"/>
      <c r="B15" s="136">
        <v>3.5</v>
      </c>
      <c r="C15" s="285" t="s">
        <v>45</v>
      </c>
      <c r="D15" s="296"/>
      <c r="E15" s="286"/>
      <c r="F15" s="18"/>
      <c r="G15" s="18"/>
      <c r="H15" s="18"/>
      <c r="I15" s="18"/>
      <c r="J15" s="18"/>
      <c r="K15" s="18"/>
      <c r="L15" s="308"/>
      <c r="M15" s="18"/>
      <c r="N15" s="61">
        <f>SUM(D33)</f>
        <v>10.5</v>
      </c>
      <c r="O15" s="18"/>
      <c r="P15" s="218">
        <f>SUM(B12)</f>
        <v>3.5</v>
      </c>
      <c r="Q15" s="18"/>
      <c r="R15" s="61">
        <f>SUM(D33)</f>
        <v>10.5</v>
      </c>
      <c r="S15" s="18"/>
      <c r="T15" s="218">
        <f>B12</f>
        <v>3.5</v>
      </c>
      <c r="U15" s="18"/>
      <c r="V15" s="61">
        <f>D33</f>
        <v>10.5</v>
      </c>
      <c r="W15" s="18"/>
      <c r="X15" s="307"/>
      <c r="Y15" s="32"/>
      <c r="Z15" s="32"/>
      <c r="AA15" s="32"/>
      <c r="AB15" s="32"/>
    </row>
    <row r="16" spans="1:28" ht="13.5" thickBot="1">
      <c r="A16" s="32"/>
      <c r="B16" s="84">
        <v>3.5</v>
      </c>
      <c r="C16" s="305" t="s">
        <v>46</v>
      </c>
      <c r="D16" s="305"/>
      <c r="E16" s="305"/>
      <c r="F16" s="18"/>
      <c r="G16" s="18"/>
      <c r="H16" s="18"/>
      <c r="I16" s="18"/>
      <c r="J16" s="18"/>
      <c r="K16" s="18"/>
      <c r="L16" s="308"/>
      <c r="M16" s="18"/>
      <c r="N16" s="224">
        <f>SUM(E33)</f>
        <v>17.25</v>
      </c>
      <c r="O16" s="18"/>
      <c r="P16" s="242"/>
      <c r="Q16" s="18"/>
      <c r="R16" s="224">
        <f>SUM(E33)</f>
        <v>17.25</v>
      </c>
      <c r="S16" s="18"/>
      <c r="T16" s="242"/>
      <c r="U16" s="18"/>
      <c r="V16" s="224">
        <f>E33</f>
        <v>17.25</v>
      </c>
      <c r="W16" s="18"/>
      <c r="X16" s="307"/>
      <c r="Y16" s="32"/>
      <c r="Z16" s="32"/>
      <c r="AA16" s="32"/>
      <c r="AB16" s="32"/>
    </row>
    <row r="17" spans="1:28" ht="13.5" thickBot="1">
      <c r="A17" s="32"/>
      <c r="B17" s="56">
        <v>21.25</v>
      </c>
      <c r="C17" s="253" t="s">
        <v>32</v>
      </c>
      <c r="D17" s="253"/>
      <c r="E17" s="253"/>
      <c r="F17" s="18"/>
      <c r="G17" s="18"/>
      <c r="H17" s="18"/>
      <c r="I17" s="18"/>
      <c r="J17" s="18"/>
      <c r="K17" s="18"/>
      <c r="L17" s="308"/>
      <c r="M17" s="18"/>
      <c r="N17" s="227"/>
      <c r="O17" s="18"/>
      <c r="P17" s="242"/>
      <c r="Q17" s="18"/>
      <c r="R17" s="227"/>
      <c r="S17" s="18"/>
      <c r="T17" s="242"/>
      <c r="U17" s="18"/>
      <c r="V17" s="227"/>
      <c r="W17" s="18"/>
      <c r="X17" s="307"/>
      <c r="Y17" s="32"/>
      <c r="Z17" s="32"/>
      <c r="AA17" s="32"/>
      <c r="AB17" s="32"/>
    </row>
    <row r="18" spans="1:28" ht="15.75" thickBot="1">
      <c r="A18" s="32"/>
      <c r="B18" s="56">
        <v>41.25</v>
      </c>
      <c r="C18" s="253" t="s">
        <v>32</v>
      </c>
      <c r="D18" s="253"/>
      <c r="E18" s="253"/>
      <c r="F18" s="18"/>
      <c r="G18" s="18"/>
      <c r="H18" s="18"/>
      <c r="I18" s="18"/>
      <c r="J18" s="18"/>
      <c r="K18" s="18"/>
      <c r="L18" s="308"/>
      <c r="M18" s="18"/>
      <c r="N18" s="227"/>
      <c r="O18" s="18"/>
      <c r="P18" s="27" t="s">
        <v>8</v>
      </c>
      <c r="Q18" s="18"/>
      <c r="R18" s="227"/>
      <c r="S18" s="18"/>
      <c r="T18" s="27" t="s">
        <v>8</v>
      </c>
      <c r="U18" s="18"/>
      <c r="V18" s="227"/>
      <c r="W18" s="18"/>
      <c r="X18" s="307"/>
      <c r="Y18" s="32"/>
      <c r="Z18" s="32"/>
      <c r="AA18" s="32"/>
      <c r="AB18" s="32"/>
    </row>
    <row r="19" spans="1:28" ht="15.75" thickBot="1">
      <c r="A19" s="32"/>
      <c r="B19" s="53">
        <v>0.5</v>
      </c>
      <c r="C19" s="269" t="s">
        <v>6</v>
      </c>
      <c r="D19" s="269"/>
      <c r="E19" s="269"/>
      <c r="F19" s="18"/>
      <c r="G19" s="18"/>
      <c r="H19" s="18"/>
      <c r="I19" s="18"/>
      <c r="J19" s="18"/>
      <c r="K19" s="18"/>
      <c r="L19" s="57" t="s">
        <v>8</v>
      </c>
      <c r="M19" s="18"/>
      <c r="N19" s="227"/>
      <c r="O19" s="18"/>
      <c r="P19" s="216">
        <f>SUM(E26)</f>
        <v>17.5</v>
      </c>
      <c r="Q19" s="18"/>
      <c r="R19" s="227"/>
      <c r="S19" s="18"/>
      <c r="T19" s="216">
        <f>E26</f>
        <v>17.5</v>
      </c>
      <c r="U19" s="18"/>
      <c r="V19" s="227"/>
      <c r="W19" s="18"/>
      <c r="X19" s="58" t="s">
        <v>8</v>
      </c>
      <c r="Y19" s="32"/>
      <c r="Z19" s="32"/>
      <c r="AA19" s="32"/>
      <c r="AB19" s="32"/>
    </row>
    <row r="20" spans="1:28" ht="13.5" thickBot="1">
      <c r="A20" s="32"/>
      <c r="B20" s="54">
        <v>0.25</v>
      </c>
      <c r="C20" s="81" t="s">
        <v>54</v>
      </c>
      <c r="D20" s="81"/>
      <c r="E20" s="81"/>
      <c r="F20" s="18"/>
      <c r="G20" s="18"/>
      <c r="H20" s="18"/>
      <c r="I20" s="18"/>
      <c r="J20" s="18"/>
      <c r="K20" s="18"/>
      <c r="L20" s="245">
        <f>SUM(E24)</f>
        <v>80</v>
      </c>
      <c r="M20" s="18"/>
      <c r="N20" s="227"/>
      <c r="O20" s="18"/>
      <c r="P20" s="216"/>
      <c r="Q20" s="18"/>
      <c r="R20" s="227"/>
      <c r="S20" s="18"/>
      <c r="T20" s="216"/>
      <c r="U20" s="18"/>
      <c r="V20" s="227"/>
      <c r="W20" s="18"/>
      <c r="X20" s="231">
        <f>SUM(E24)</f>
        <v>80</v>
      </c>
      <c r="Y20" s="32"/>
      <c r="Z20" s="32"/>
      <c r="AA20" s="32"/>
      <c r="AB20" s="32"/>
    </row>
    <row r="21" spans="1:28" ht="13.5" thickBot="1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99"/>
      <c r="M21" s="18"/>
      <c r="N21" s="228"/>
      <c r="O21" s="18"/>
      <c r="P21" s="217"/>
      <c r="Q21" s="18"/>
      <c r="R21" s="228"/>
      <c r="S21" s="18"/>
      <c r="T21" s="217"/>
      <c r="U21" s="18"/>
      <c r="V21" s="228"/>
      <c r="W21" s="18"/>
      <c r="X21" s="231"/>
      <c r="Y21" s="32"/>
      <c r="Z21" s="32"/>
      <c r="AA21" s="32"/>
      <c r="AB21" s="32"/>
    </row>
    <row r="22" spans="1:28" ht="14.25" thickBot="1" thickTop="1">
      <c r="A22" s="32"/>
      <c r="B22" s="248" t="s">
        <v>16</v>
      </c>
      <c r="C22" s="292"/>
      <c r="D22" s="292"/>
      <c r="E22" s="292"/>
      <c r="F22" s="292"/>
      <c r="G22" s="293"/>
      <c r="H22" s="18"/>
      <c r="I22" s="18"/>
      <c r="J22" s="18"/>
      <c r="K22" s="18"/>
      <c r="L22" s="299"/>
      <c r="M22" s="18"/>
      <c r="O22" s="18"/>
      <c r="Q22" s="18"/>
      <c r="S22" s="18"/>
      <c r="U22" s="18"/>
      <c r="W22" s="18"/>
      <c r="X22" s="231"/>
      <c r="Y22" s="32"/>
      <c r="Z22" s="32"/>
      <c r="AA22" s="32"/>
      <c r="AB22" s="32"/>
    </row>
    <row r="23" spans="1:28" ht="14.25" thickBot="1" thickTop="1">
      <c r="A23" s="32"/>
      <c r="B23" s="249" t="s">
        <v>12</v>
      </c>
      <c r="C23" s="294"/>
      <c r="D23" s="64" t="s">
        <v>13</v>
      </c>
      <c r="E23" s="64" t="s">
        <v>20</v>
      </c>
      <c r="F23" s="64" t="s">
        <v>14</v>
      </c>
      <c r="G23" s="70" t="s">
        <v>15</v>
      </c>
      <c r="H23" s="18"/>
      <c r="I23" s="18"/>
      <c r="J23" s="18"/>
      <c r="K23" s="18"/>
      <c r="L23" s="299"/>
      <c r="M23" s="18"/>
      <c r="N23" s="300">
        <f>SUM(E30)</f>
        <v>24</v>
      </c>
      <c r="O23" s="316"/>
      <c r="P23" s="316"/>
      <c r="Q23" s="316"/>
      <c r="R23" s="91" t="s">
        <v>8</v>
      </c>
      <c r="S23" s="317">
        <f>SUM(D30)</f>
        <v>3.5</v>
      </c>
      <c r="T23" s="317"/>
      <c r="U23" s="317"/>
      <c r="V23" s="318"/>
      <c r="W23" s="18"/>
      <c r="X23" s="231"/>
      <c r="Y23" s="32"/>
      <c r="Z23" s="32"/>
      <c r="AA23" s="32"/>
      <c r="AB23" s="32"/>
    </row>
    <row r="24" spans="1:28" ht="14.25" thickBot="1" thickTop="1">
      <c r="A24" s="32"/>
      <c r="B24" s="272" t="s">
        <v>26</v>
      </c>
      <c r="C24" s="272"/>
      <c r="D24" s="6">
        <f>SUM(B11)</f>
        <v>3.5</v>
      </c>
      <c r="E24" s="6">
        <f>SUM(I7)</f>
        <v>80</v>
      </c>
      <c r="F24" s="6">
        <f>SUM(B7*2)</f>
        <v>28</v>
      </c>
      <c r="G24" s="131"/>
      <c r="H24" s="18"/>
      <c r="I24" s="18"/>
      <c r="J24" s="18"/>
      <c r="K24" s="18"/>
      <c r="L24" s="299"/>
      <c r="M24" s="18"/>
      <c r="O24" s="18"/>
      <c r="Q24" s="18"/>
      <c r="S24" s="18"/>
      <c r="U24" s="18"/>
      <c r="W24" s="18"/>
      <c r="X24" s="231"/>
      <c r="Y24" s="32"/>
      <c r="Z24" s="32"/>
      <c r="AA24" s="32"/>
      <c r="AB24" s="32"/>
    </row>
    <row r="25" spans="1:28" ht="14.25" thickBot="1" thickTop="1">
      <c r="A25" s="32"/>
      <c r="B25" s="264" t="s">
        <v>55</v>
      </c>
      <c r="C25" s="264"/>
      <c r="D25" s="7">
        <f>SUM(B12)</f>
        <v>3.5</v>
      </c>
      <c r="E25" s="7">
        <f>IF(B17+B18&gt;0,(B17-B13)-(B14/2)+(2*B19),((E24-B13-B14-B15-B16)/3)+(2*B19))</f>
        <v>17</v>
      </c>
      <c r="F25" s="7">
        <f>SUM(B7)*2</f>
        <v>28</v>
      </c>
      <c r="G25" s="132"/>
      <c r="H25" s="18"/>
      <c r="I25" s="18"/>
      <c r="J25" s="18"/>
      <c r="K25" s="18"/>
      <c r="L25" s="299"/>
      <c r="M25" s="18"/>
      <c r="N25" s="61">
        <f>SUM(D34)</f>
        <v>10.5</v>
      </c>
      <c r="O25" s="18"/>
      <c r="P25" s="218">
        <f>SUM(B12)</f>
        <v>3.5</v>
      </c>
      <c r="Q25" s="18"/>
      <c r="R25" s="61">
        <f>SUM(D34)</f>
        <v>10.5</v>
      </c>
      <c r="S25" s="18"/>
      <c r="T25" s="218">
        <f>B12</f>
        <v>3.5</v>
      </c>
      <c r="U25" s="18"/>
      <c r="V25" s="61">
        <f>D34</f>
        <v>10.5</v>
      </c>
      <c r="W25" s="18"/>
      <c r="X25" s="231"/>
      <c r="Y25" s="32"/>
      <c r="Z25" s="32"/>
      <c r="AA25" s="32"/>
      <c r="AB25" s="32"/>
    </row>
    <row r="26" spans="1:28" ht="13.5" thickBot="1">
      <c r="A26" s="32"/>
      <c r="B26" s="264" t="s">
        <v>56</v>
      </c>
      <c r="C26" s="264"/>
      <c r="D26" s="73">
        <f>SUM(B12)</f>
        <v>3.5</v>
      </c>
      <c r="E26" s="73">
        <f>IF(B17+B18&gt;0,B18-B17-(B15/2)-(B14/2)+(B19*2),(E24-B13-B14-B15-B16)/3+(B19*2))</f>
        <v>17.5</v>
      </c>
      <c r="F26" s="73">
        <f>SUM(B7)*2</f>
        <v>28</v>
      </c>
      <c r="G26" s="137"/>
      <c r="H26" s="88"/>
      <c r="I26" s="88"/>
      <c r="J26" s="88"/>
      <c r="K26" s="18"/>
      <c r="L26" s="299"/>
      <c r="M26" s="18"/>
      <c r="N26" s="224">
        <f>SUM(E34)</f>
        <v>34.25</v>
      </c>
      <c r="O26" s="18"/>
      <c r="P26" s="242"/>
      <c r="Q26" s="18"/>
      <c r="R26" s="224">
        <f>SUM(E34)</f>
        <v>34.25</v>
      </c>
      <c r="S26" s="18"/>
      <c r="T26" s="242"/>
      <c r="U26" s="18"/>
      <c r="V26" s="224">
        <f>E34</f>
        <v>34.25</v>
      </c>
      <c r="W26" s="18"/>
      <c r="X26" s="231"/>
      <c r="Y26" s="32"/>
      <c r="Z26" s="32"/>
      <c r="AA26" s="32"/>
      <c r="AB26" s="32"/>
    </row>
    <row r="27" spans="1:28" ht="13.5" thickBot="1">
      <c r="A27" s="32"/>
      <c r="B27" s="264" t="s">
        <v>57</v>
      </c>
      <c r="C27" s="264"/>
      <c r="D27" s="7">
        <f>SUM(B12)</f>
        <v>3.5</v>
      </c>
      <c r="E27" s="7">
        <f>IF(B17+B18&gt;0,E24-B18-B16-(B15/2)+(2*B19),(E24-B13-B14-B15-B16)/3+(2*B19))</f>
        <v>34.5</v>
      </c>
      <c r="F27" s="7">
        <f>SUM(B7)*2</f>
        <v>28</v>
      </c>
      <c r="G27" s="132"/>
      <c r="H27" s="88"/>
      <c r="I27" s="88"/>
      <c r="J27" s="88"/>
      <c r="K27" s="18"/>
      <c r="L27" s="299"/>
      <c r="M27" s="18"/>
      <c r="N27" s="227"/>
      <c r="O27" s="18"/>
      <c r="P27" s="242"/>
      <c r="Q27" s="18"/>
      <c r="R27" s="227"/>
      <c r="S27" s="18"/>
      <c r="T27" s="242"/>
      <c r="U27" s="18"/>
      <c r="V27" s="227"/>
      <c r="W27" s="18"/>
      <c r="X27" s="231"/>
      <c r="Y27" s="32"/>
      <c r="Z27" s="32"/>
      <c r="AA27" s="32"/>
      <c r="AB27" s="32"/>
    </row>
    <row r="28" spans="1:28" ht="15.75" thickBot="1">
      <c r="A28" s="32"/>
      <c r="B28" s="281" t="s">
        <v>48</v>
      </c>
      <c r="C28" s="282"/>
      <c r="D28" s="9">
        <f>SUM(B13)</f>
        <v>3.5</v>
      </c>
      <c r="E28" s="9">
        <f>SUM(I8-(2*B11)+(2*B19))</f>
        <v>24</v>
      </c>
      <c r="F28" s="9">
        <f>SUM(B7)</f>
        <v>14</v>
      </c>
      <c r="G28" s="49"/>
      <c r="H28" s="86"/>
      <c r="I28" s="86"/>
      <c r="J28" s="86"/>
      <c r="K28" s="18"/>
      <c r="L28" s="299"/>
      <c r="M28" s="18"/>
      <c r="N28" s="227"/>
      <c r="O28" s="18"/>
      <c r="P28" s="27" t="s">
        <v>8</v>
      </c>
      <c r="Q28" s="18"/>
      <c r="R28" s="227"/>
      <c r="S28" s="18"/>
      <c r="T28" s="27" t="s">
        <v>8</v>
      </c>
      <c r="U28" s="18"/>
      <c r="V28" s="227"/>
      <c r="W28" s="18"/>
      <c r="X28" s="231"/>
      <c r="Y28" s="32"/>
      <c r="Z28" s="32"/>
      <c r="AA28" s="32"/>
      <c r="AB28" s="32"/>
    </row>
    <row r="29" spans="1:28" ht="13.5" thickBot="1">
      <c r="A29" s="32"/>
      <c r="B29" s="283" t="s">
        <v>49</v>
      </c>
      <c r="C29" s="284"/>
      <c r="D29" s="9">
        <f>SUM(B14)</f>
        <v>3.5</v>
      </c>
      <c r="E29" s="9">
        <f>SUM(I8-(2*B11)+(2*B19))</f>
        <v>24</v>
      </c>
      <c r="F29" s="9">
        <f>SUM(B7)</f>
        <v>14</v>
      </c>
      <c r="G29" s="49"/>
      <c r="H29" s="86"/>
      <c r="I29" s="86"/>
      <c r="J29" s="86"/>
      <c r="K29" s="18"/>
      <c r="L29" s="299"/>
      <c r="M29" s="18"/>
      <c r="N29" s="227"/>
      <c r="O29" s="18"/>
      <c r="P29" s="216">
        <f>SUM(E27)</f>
        <v>34.5</v>
      </c>
      <c r="Q29" s="18"/>
      <c r="R29" s="227"/>
      <c r="S29" s="18"/>
      <c r="T29" s="216">
        <f>E27</f>
        <v>34.5</v>
      </c>
      <c r="U29" s="18"/>
      <c r="V29" s="227"/>
      <c r="W29" s="18"/>
      <c r="X29" s="231"/>
      <c r="Y29" s="32"/>
      <c r="Z29" s="32"/>
      <c r="AA29" s="32"/>
      <c r="AB29" s="32"/>
    </row>
    <row r="30" spans="1:28" ht="13.5" thickBot="1">
      <c r="A30" s="32"/>
      <c r="B30" s="285" t="s">
        <v>50</v>
      </c>
      <c r="C30" s="286"/>
      <c r="D30" s="9">
        <f>SUM(B15)</f>
        <v>3.5</v>
      </c>
      <c r="E30" s="9">
        <f>SUM(I8-(2*B11)+(2*B19))</f>
        <v>24</v>
      </c>
      <c r="F30" s="9">
        <f>SUM(B7)</f>
        <v>14</v>
      </c>
      <c r="G30" s="49"/>
      <c r="H30" s="47"/>
      <c r="I30" s="47"/>
      <c r="J30" s="47"/>
      <c r="K30" s="18"/>
      <c r="L30" s="299"/>
      <c r="M30" s="18"/>
      <c r="N30" s="227"/>
      <c r="O30" s="18"/>
      <c r="P30" s="216"/>
      <c r="Q30" s="18"/>
      <c r="R30" s="227"/>
      <c r="S30" s="18"/>
      <c r="T30" s="216"/>
      <c r="U30" s="18"/>
      <c r="V30" s="227"/>
      <c r="W30" s="18"/>
      <c r="X30" s="231"/>
      <c r="Y30" s="32"/>
      <c r="Z30" s="32"/>
      <c r="AA30" s="32"/>
      <c r="AB30" s="32"/>
    </row>
    <row r="31" spans="1:28" ht="13.5" thickBot="1">
      <c r="A31" s="32"/>
      <c r="B31" s="287" t="s">
        <v>51</v>
      </c>
      <c r="C31" s="288"/>
      <c r="D31" s="9">
        <f>SUM(B16)</f>
        <v>3.5</v>
      </c>
      <c r="E31" s="9">
        <f>SUM(I8-(2*B11)+(2*B19))</f>
        <v>24</v>
      </c>
      <c r="F31" s="9">
        <f>SUM(B7)</f>
        <v>14</v>
      </c>
      <c r="G31" s="49"/>
      <c r="H31" s="86"/>
      <c r="I31" s="86"/>
      <c r="J31" s="86"/>
      <c r="K31" s="18"/>
      <c r="L31" s="76"/>
      <c r="M31" s="18"/>
      <c r="N31" s="228"/>
      <c r="O31" s="18"/>
      <c r="P31" s="217"/>
      <c r="Q31" s="18"/>
      <c r="R31" s="228"/>
      <c r="S31" s="18"/>
      <c r="T31" s="217"/>
      <c r="U31" s="18"/>
      <c r="V31" s="228"/>
      <c r="W31" s="18"/>
      <c r="X31" s="79"/>
      <c r="Y31" s="32"/>
      <c r="Z31" s="32"/>
      <c r="AA31" s="32"/>
      <c r="AB31" s="32"/>
    </row>
    <row r="32" spans="1:28" ht="13.5" thickBot="1">
      <c r="A32" s="32"/>
      <c r="B32" s="263" t="s">
        <v>35</v>
      </c>
      <c r="C32" s="280"/>
      <c r="D32" s="7">
        <f>SUM((I8-(2*B11)-B12)/2+(B19*2)-B20)</f>
        <v>10.5</v>
      </c>
      <c r="E32" s="7">
        <f>IF(B17+B18&gt;0,B17-B13-(B14/2)+(B19*2)-B20,(I7-B13-B14-B15-B16)/3+(2*B19)-B20)</f>
        <v>16.75</v>
      </c>
      <c r="F32" s="7">
        <f>SUM(B7*3)</f>
        <v>42</v>
      </c>
      <c r="G32" s="138"/>
      <c r="H32" s="86"/>
      <c r="I32" s="86"/>
      <c r="J32" s="86"/>
      <c r="K32" s="18"/>
      <c r="L32" s="76"/>
      <c r="M32" s="18"/>
      <c r="N32" s="25"/>
      <c r="O32" s="18"/>
      <c r="P32" s="25"/>
      <c r="Q32" s="18"/>
      <c r="R32" s="25"/>
      <c r="S32" s="18"/>
      <c r="U32" s="18"/>
      <c r="W32" s="18"/>
      <c r="X32" s="79"/>
      <c r="Y32" s="32"/>
      <c r="Z32" s="32"/>
      <c r="AA32" s="32"/>
      <c r="AB32" s="32"/>
    </row>
    <row r="33" spans="1:28" ht="14.25" thickBot="1" thickTop="1">
      <c r="A33" s="32"/>
      <c r="B33" s="280" t="s">
        <v>52</v>
      </c>
      <c r="C33" s="289"/>
      <c r="D33" s="9">
        <f>SUM((I8-(2*B11)-B12)/2+(B19*2)-B20)</f>
        <v>10.5</v>
      </c>
      <c r="E33" s="9">
        <f>IF(B17+B18&gt;0,B18-B17-(B14/2)-(B15/2)+(2*B19)-B20,(I7-B13-B14-B15-B16)/3+(B19*2)-B20)</f>
        <v>17.25</v>
      </c>
      <c r="F33" s="9">
        <f>SUM(B7*3)</f>
        <v>42</v>
      </c>
      <c r="G33" s="49"/>
      <c r="H33" s="248" t="s">
        <v>69</v>
      </c>
      <c r="I33" s="254"/>
      <c r="J33" s="255"/>
      <c r="K33" s="18"/>
      <c r="L33" s="77"/>
      <c r="M33" s="18"/>
      <c r="N33" s="319">
        <f>SUM(E31)</f>
        <v>24</v>
      </c>
      <c r="O33" s="320"/>
      <c r="P33" s="320"/>
      <c r="Q33" s="320"/>
      <c r="R33" s="92" t="s">
        <v>8</v>
      </c>
      <c r="S33" s="321">
        <f>SUM(D31)</f>
        <v>3.5</v>
      </c>
      <c r="T33" s="322"/>
      <c r="U33" s="322"/>
      <c r="V33" s="323"/>
      <c r="W33" s="18"/>
      <c r="X33" s="80"/>
      <c r="Y33" s="32"/>
      <c r="Z33" s="32"/>
      <c r="AA33" s="32"/>
      <c r="AB33" s="32"/>
    </row>
    <row r="34" spans="1:28" ht="14.25" thickBot="1" thickTop="1">
      <c r="A34" s="32"/>
      <c r="B34" s="263" t="s">
        <v>36</v>
      </c>
      <c r="C34" s="280"/>
      <c r="D34" s="73">
        <f>SUM((I8-(2*B11)-B12)/2+(B19*2)-B20)</f>
        <v>10.5</v>
      </c>
      <c r="E34" s="73">
        <f>IF(B17+B18&gt;0,I7-B18-(B15/2)-B16+(B19*2)-B20)</f>
        <v>34.25</v>
      </c>
      <c r="F34" s="73">
        <f>SUM(B7*3)</f>
        <v>42</v>
      </c>
      <c r="G34" s="56"/>
      <c r="H34" s="178" t="s">
        <v>63</v>
      </c>
      <c r="I34" s="290"/>
      <c r="J34" s="291"/>
      <c r="K34" s="18"/>
      <c r="L34" s="18"/>
      <c r="M34" s="18"/>
      <c r="N34" s="18"/>
      <c r="O34" s="18"/>
      <c r="P34" s="18"/>
      <c r="Q34" s="18"/>
      <c r="R34" s="18"/>
      <c r="S34" s="25"/>
      <c r="T34" s="18"/>
      <c r="U34" s="18"/>
      <c r="V34" s="18"/>
      <c r="W34" s="18"/>
      <c r="X34" s="18"/>
      <c r="Y34" s="32"/>
      <c r="Z34" s="32"/>
      <c r="AA34" s="32"/>
      <c r="AB34" s="32"/>
    </row>
    <row r="35" spans="1:28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4:28" ht="12.75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4:28" ht="12.75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4:28" ht="12.7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</sheetData>
  <sheetProtection password="811B" sheet="1" objects="1" scenarios="1" selectLockedCells="1"/>
  <mergeCells count="65">
    <mergeCell ref="C14:E14"/>
    <mergeCell ref="H33:J33"/>
    <mergeCell ref="H34:J34"/>
    <mergeCell ref="P5:P7"/>
    <mergeCell ref="B6:E6"/>
    <mergeCell ref="G6:I6"/>
    <mergeCell ref="N6:N11"/>
    <mergeCell ref="C7:E7"/>
    <mergeCell ref="G7:H7"/>
    <mergeCell ref="C9:E9"/>
    <mergeCell ref="C11:E11"/>
    <mergeCell ref="C12:E12"/>
    <mergeCell ref="C13:E13"/>
    <mergeCell ref="R6:R11"/>
    <mergeCell ref="G8:H8"/>
    <mergeCell ref="C15:E15"/>
    <mergeCell ref="P15:P17"/>
    <mergeCell ref="C16:E16"/>
    <mergeCell ref="N16:N21"/>
    <mergeCell ref="C17:E17"/>
    <mergeCell ref="C18:E18"/>
    <mergeCell ref="C19:E19"/>
    <mergeCell ref="L20:L30"/>
    <mergeCell ref="L8:L18"/>
    <mergeCell ref="C8:E8"/>
    <mergeCell ref="X20:X30"/>
    <mergeCell ref="B22:G22"/>
    <mergeCell ref="B23:C23"/>
    <mergeCell ref="B24:C24"/>
    <mergeCell ref="B25:C25"/>
    <mergeCell ref="P25:P27"/>
    <mergeCell ref="R16:R21"/>
    <mergeCell ref="X8:X18"/>
    <mergeCell ref="P9:P11"/>
    <mergeCell ref="C10:E10"/>
    <mergeCell ref="B33:C33"/>
    <mergeCell ref="B26:C26"/>
    <mergeCell ref="N26:N31"/>
    <mergeCell ref="R26:R31"/>
    <mergeCell ref="B27:C27"/>
    <mergeCell ref="B28:C28"/>
    <mergeCell ref="B29:C29"/>
    <mergeCell ref="P29:P31"/>
    <mergeCell ref="B30:C30"/>
    <mergeCell ref="B31:C31"/>
    <mergeCell ref="B34:C34"/>
    <mergeCell ref="T5:T7"/>
    <mergeCell ref="T9:T11"/>
    <mergeCell ref="T15:T17"/>
    <mergeCell ref="T19:T21"/>
    <mergeCell ref="T25:T27"/>
    <mergeCell ref="T29:T31"/>
    <mergeCell ref="N33:Q33"/>
    <mergeCell ref="S33:V33"/>
    <mergeCell ref="B32:C32"/>
    <mergeCell ref="V6:V11"/>
    <mergeCell ref="V16:V21"/>
    <mergeCell ref="V26:V31"/>
    <mergeCell ref="N3:Q3"/>
    <mergeCell ref="S3:V3"/>
    <mergeCell ref="N13:Q13"/>
    <mergeCell ref="S13:V13"/>
    <mergeCell ref="N23:Q23"/>
    <mergeCell ref="S23:V23"/>
    <mergeCell ref="P19:P21"/>
  </mergeCells>
  <printOptions/>
  <pageMargins left="0.75" right="0.75" top="1" bottom="1" header="0.5" footer="0.5"/>
  <pageSetup fitToHeight="1" fitToWidth="1" horizontalDpi="300" verticalDpi="300" orientation="landscape" scale="90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1"/>
    <pageSetUpPr fitToPage="1"/>
  </sheetPr>
  <dimension ref="A1:AD43"/>
  <sheetViews>
    <sheetView workbookViewId="0" topLeftCell="A1">
      <selection activeCell="D8" sqref="D8"/>
    </sheetView>
  </sheetViews>
  <sheetFormatPr defaultColWidth="9.140625" defaultRowHeight="12.75"/>
  <cols>
    <col min="2" max="2" width="3.140625" style="0" customWidth="1"/>
    <col min="3" max="3" width="2.140625" style="0" customWidth="1"/>
    <col min="5" max="5" width="2.8515625" style="0" customWidth="1"/>
    <col min="7" max="7" width="2.140625" style="0" customWidth="1"/>
    <col min="8" max="8" width="3.140625" style="0" customWidth="1"/>
    <col min="9" max="9" width="2.140625" style="0" customWidth="1"/>
    <col min="11" max="11" width="2.8515625" style="0" customWidth="1"/>
    <col min="13" max="13" width="2.140625" style="0" customWidth="1"/>
    <col min="14" max="14" width="3.140625" style="0" customWidth="1"/>
    <col min="15" max="15" width="2.140625" style="0" customWidth="1"/>
    <col min="17" max="17" width="2.8515625" style="0" customWidth="1"/>
    <col min="19" max="19" width="2.140625" style="0" customWidth="1"/>
    <col min="20" max="20" width="3.140625" style="0" customWidth="1"/>
    <col min="21" max="21" width="2.140625" style="0" customWidth="1"/>
    <col min="23" max="23" width="2.8515625" style="0" customWidth="1"/>
    <col min="25" max="25" width="2.140625" style="0" customWidth="1"/>
    <col min="26" max="26" width="3.140625" style="0" customWidth="1"/>
  </cols>
  <sheetData>
    <row r="1" spans="1:30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3.5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3.5" thickBot="1">
      <c r="A7" s="32"/>
      <c r="B7" s="18"/>
      <c r="C7" s="18"/>
      <c r="D7" s="332" t="s">
        <v>59</v>
      </c>
      <c r="E7" s="254"/>
      <c r="F7" s="254"/>
      <c r="G7" s="254"/>
      <c r="H7" s="254"/>
      <c r="I7" s="254"/>
      <c r="J7" s="255"/>
      <c r="K7" s="18"/>
      <c r="L7" s="248" t="s">
        <v>16</v>
      </c>
      <c r="M7" s="199"/>
      <c r="N7" s="199"/>
      <c r="O7" s="199"/>
      <c r="P7" s="199"/>
      <c r="Q7" s="199"/>
      <c r="R7" s="199"/>
      <c r="S7" s="199"/>
      <c r="T7" s="199"/>
      <c r="U7" s="199"/>
      <c r="V7" s="200"/>
      <c r="W7" s="18"/>
      <c r="X7" s="18"/>
      <c r="Y7" s="18"/>
      <c r="Z7" s="18"/>
      <c r="AA7" s="32"/>
      <c r="AB7" s="32"/>
      <c r="AC7" s="32"/>
      <c r="AD7" s="32"/>
    </row>
    <row r="8" spans="1:30" ht="14.25" thickBot="1" thickTop="1">
      <c r="A8" s="32"/>
      <c r="B8" s="18"/>
      <c r="C8" s="18"/>
      <c r="D8" s="48">
        <v>40</v>
      </c>
      <c r="E8" s="252" t="s">
        <v>23</v>
      </c>
      <c r="F8" s="252"/>
      <c r="G8" s="252"/>
      <c r="H8" s="252"/>
      <c r="I8" s="252"/>
      <c r="J8" s="252"/>
      <c r="K8" s="18"/>
      <c r="L8" s="333" t="s">
        <v>12</v>
      </c>
      <c r="M8" s="328"/>
      <c r="N8" s="328"/>
      <c r="O8" s="327" t="s">
        <v>13</v>
      </c>
      <c r="P8" s="328"/>
      <c r="Q8" s="327" t="s">
        <v>20</v>
      </c>
      <c r="R8" s="328"/>
      <c r="S8" s="327" t="s">
        <v>14</v>
      </c>
      <c r="T8" s="328"/>
      <c r="U8" s="328"/>
      <c r="V8" s="97" t="s">
        <v>15</v>
      </c>
      <c r="W8" s="18"/>
      <c r="X8" s="18"/>
      <c r="Y8" s="18"/>
      <c r="Z8" s="18"/>
      <c r="AA8" s="32"/>
      <c r="AB8" s="32"/>
      <c r="AC8" s="32"/>
      <c r="AD8" s="32"/>
    </row>
    <row r="9" spans="1:30" ht="13.5" thickBot="1">
      <c r="A9" s="32"/>
      <c r="B9" s="18"/>
      <c r="C9" s="18"/>
      <c r="D9" s="49">
        <v>480</v>
      </c>
      <c r="E9" s="147" t="s">
        <v>13</v>
      </c>
      <c r="F9" s="147"/>
      <c r="G9" s="147"/>
      <c r="H9" s="147"/>
      <c r="I9" s="147"/>
      <c r="J9" s="147"/>
      <c r="K9" s="18"/>
      <c r="L9" s="340" t="s">
        <v>48</v>
      </c>
      <c r="M9" s="340"/>
      <c r="N9" s="340"/>
      <c r="O9" s="344">
        <f>SUM(D11)</f>
        <v>5</v>
      </c>
      <c r="P9" s="344"/>
      <c r="Q9" s="344">
        <f>SUM(D9)</f>
        <v>480</v>
      </c>
      <c r="R9" s="344"/>
      <c r="S9" s="346">
        <v>1</v>
      </c>
      <c r="T9" s="346"/>
      <c r="U9" s="346"/>
      <c r="V9" s="19"/>
      <c r="W9" s="18"/>
      <c r="X9" s="18"/>
      <c r="Y9" s="18"/>
      <c r="Z9" s="18"/>
      <c r="AA9" s="32"/>
      <c r="AB9" s="32"/>
      <c r="AC9" s="32"/>
      <c r="AD9" s="32"/>
    </row>
    <row r="10" spans="1:30" ht="13.5" thickBot="1">
      <c r="A10" s="32"/>
      <c r="B10" s="18"/>
      <c r="C10" s="18"/>
      <c r="D10" s="49">
        <v>20</v>
      </c>
      <c r="E10" s="147" t="s">
        <v>58</v>
      </c>
      <c r="F10" s="147"/>
      <c r="G10" s="147"/>
      <c r="H10" s="147"/>
      <c r="I10" s="147"/>
      <c r="J10" s="147"/>
      <c r="K10" s="114"/>
      <c r="L10" s="341" t="s">
        <v>51</v>
      </c>
      <c r="M10" s="341"/>
      <c r="N10" s="341"/>
      <c r="O10" s="331">
        <f>SUM(D12)</f>
        <v>5</v>
      </c>
      <c r="P10" s="331"/>
      <c r="Q10" s="331">
        <f>SUM(D9)</f>
        <v>480</v>
      </c>
      <c r="R10" s="331"/>
      <c r="S10" s="347">
        <v>1</v>
      </c>
      <c r="T10" s="347"/>
      <c r="U10" s="347"/>
      <c r="V10" s="20"/>
      <c r="W10" s="18"/>
      <c r="X10" s="18"/>
      <c r="Y10" s="18"/>
      <c r="Z10" s="18"/>
      <c r="AA10" s="32"/>
      <c r="AB10" s="32"/>
      <c r="AC10" s="32"/>
      <c r="AD10" s="32"/>
    </row>
    <row r="11" spans="1:30" ht="13.5" thickBot="1">
      <c r="A11" s="32"/>
      <c r="B11" s="18"/>
      <c r="C11" s="18"/>
      <c r="D11" s="52">
        <v>5</v>
      </c>
      <c r="E11" s="277" t="s">
        <v>43</v>
      </c>
      <c r="F11" s="277"/>
      <c r="G11" s="277"/>
      <c r="H11" s="277"/>
      <c r="I11" s="277"/>
      <c r="J11" s="277"/>
      <c r="K11" s="88"/>
      <c r="L11" s="342" t="s">
        <v>9</v>
      </c>
      <c r="M11" s="343"/>
      <c r="N11" s="343"/>
      <c r="O11" s="345">
        <f>SUM(D13)</f>
        <v>5</v>
      </c>
      <c r="P11" s="345"/>
      <c r="Q11" s="345">
        <f>SUM(D8-D11-D12+(2*D14))</f>
        <v>31</v>
      </c>
      <c r="R11" s="331"/>
      <c r="S11" s="347">
        <f>SUM(D10+1)</f>
        <v>21</v>
      </c>
      <c r="T11" s="347"/>
      <c r="U11" s="347"/>
      <c r="V11" s="20"/>
      <c r="W11" s="18"/>
      <c r="X11" s="18"/>
      <c r="Y11" s="18"/>
      <c r="Z11" s="18"/>
      <c r="AA11" s="32"/>
      <c r="AB11" s="32"/>
      <c r="AC11" s="32"/>
      <c r="AD11" s="32"/>
    </row>
    <row r="12" spans="1:30" ht="13.5" thickBot="1">
      <c r="A12" s="32"/>
      <c r="B12" s="18"/>
      <c r="C12" s="18"/>
      <c r="D12" s="84">
        <v>5</v>
      </c>
      <c r="E12" s="305" t="s">
        <v>46</v>
      </c>
      <c r="F12" s="305"/>
      <c r="G12" s="305"/>
      <c r="H12" s="305"/>
      <c r="I12" s="305"/>
      <c r="J12" s="305"/>
      <c r="K12" s="115"/>
      <c r="L12" s="329" t="s">
        <v>11</v>
      </c>
      <c r="M12" s="329"/>
      <c r="N12" s="329"/>
      <c r="O12" s="330">
        <f>SUM((D9-(D13*(D10+1)))/D10+(2*D14)-D15)</f>
        <v>19.5</v>
      </c>
      <c r="P12" s="330"/>
      <c r="Q12" s="330">
        <f>SUM(D8-D11-D12+(2*D14)-D15)</f>
        <v>30.75</v>
      </c>
      <c r="R12" s="331"/>
      <c r="S12" s="347">
        <f>SUM(D10)</f>
        <v>20</v>
      </c>
      <c r="T12" s="347"/>
      <c r="U12" s="347"/>
      <c r="V12" s="20"/>
      <c r="W12" s="18"/>
      <c r="X12" s="18"/>
      <c r="Y12" s="18"/>
      <c r="Z12" s="18"/>
      <c r="AA12" s="32"/>
      <c r="AB12" s="32"/>
      <c r="AC12" s="32"/>
      <c r="AD12" s="32"/>
    </row>
    <row r="13" spans="1:30" ht="13.5" customHeight="1" thickBot="1">
      <c r="A13" s="32"/>
      <c r="B13" s="18"/>
      <c r="C13" s="18"/>
      <c r="D13" s="51">
        <v>5</v>
      </c>
      <c r="E13" s="264" t="s">
        <v>4</v>
      </c>
      <c r="F13" s="264"/>
      <c r="G13" s="264"/>
      <c r="H13" s="264"/>
      <c r="I13" s="264"/>
      <c r="J13" s="264"/>
      <c r="K13" s="112"/>
      <c r="L13" s="112"/>
      <c r="M13" s="88"/>
      <c r="N13" s="46"/>
      <c r="O13" s="88"/>
      <c r="P13" s="112"/>
      <c r="Q13" s="112"/>
      <c r="R13" s="112"/>
      <c r="S13" s="88"/>
      <c r="T13" s="46"/>
      <c r="U13" s="18"/>
      <c r="V13" s="18"/>
      <c r="W13" s="18"/>
      <c r="X13" s="18"/>
      <c r="Y13" s="18"/>
      <c r="Z13" s="18"/>
      <c r="AA13" s="32"/>
      <c r="AB13" s="32"/>
      <c r="AC13" s="32"/>
      <c r="AD13" s="32"/>
    </row>
    <row r="14" spans="1:30" ht="13.5" thickBot="1">
      <c r="A14" s="32"/>
      <c r="B14" s="18"/>
      <c r="C14" s="18"/>
      <c r="D14" s="53">
        <v>0.5</v>
      </c>
      <c r="E14" s="269" t="s">
        <v>6</v>
      </c>
      <c r="F14" s="269"/>
      <c r="G14" s="269"/>
      <c r="H14" s="269"/>
      <c r="I14" s="269"/>
      <c r="J14" s="269"/>
      <c r="K14" s="112"/>
      <c r="L14" s="112"/>
      <c r="M14" s="88"/>
      <c r="N14" s="46"/>
      <c r="O14" s="88"/>
      <c r="P14" s="112"/>
      <c r="Q14" s="112"/>
      <c r="R14" s="112"/>
      <c r="S14" s="88"/>
      <c r="T14" s="46"/>
      <c r="U14" s="18"/>
      <c r="V14" s="18"/>
      <c r="W14" s="18"/>
      <c r="X14" s="18"/>
      <c r="Y14" s="18"/>
      <c r="Z14" s="18"/>
      <c r="AA14" s="32"/>
      <c r="AB14" s="32"/>
      <c r="AC14" s="109"/>
      <c r="AD14" s="32"/>
    </row>
    <row r="15" spans="1:30" ht="13.5" thickBot="1">
      <c r="A15" s="32"/>
      <c r="B15" s="18"/>
      <c r="C15" s="18"/>
      <c r="D15" s="54">
        <v>0.25</v>
      </c>
      <c r="E15" s="263" t="s">
        <v>54</v>
      </c>
      <c r="F15" s="263"/>
      <c r="G15" s="263"/>
      <c r="H15" s="263"/>
      <c r="I15" s="263"/>
      <c r="J15" s="263"/>
      <c r="K15" s="74"/>
      <c r="L15" s="337" t="s">
        <v>69</v>
      </c>
      <c r="M15" s="338"/>
      <c r="N15" s="338"/>
      <c r="O15" s="339"/>
      <c r="P15" s="324" t="s">
        <v>65</v>
      </c>
      <c r="Q15" s="325"/>
      <c r="R15" s="325"/>
      <c r="S15" s="325"/>
      <c r="T15" s="325"/>
      <c r="U15" s="325"/>
      <c r="V15" s="326"/>
      <c r="W15" s="18"/>
      <c r="X15" s="18"/>
      <c r="Y15" s="18"/>
      <c r="Z15" s="18"/>
      <c r="AA15" s="32"/>
      <c r="AB15" s="32"/>
      <c r="AC15" s="110"/>
      <c r="AD15" s="32"/>
    </row>
    <row r="16" spans="1:30" ht="12.75">
      <c r="A16" s="32"/>
      <c r="B16" s="18"/>
      <c r="C16" s="18"/>
      <c r="D16" s="18"/>
      <c r="E16" s="18"/>
      <c r="F16" s="18"/>
      <c r="G16" s="18"/>
      <c r="H16" s="111"/>
      <c r="I16" s="88"/>
      <c r="J16" s="112"/>
      <c r="K16" s="112"/>
      <c r="L16" s="112"/>
      <c r="M16" s="88"/>
      <c r="N16" s="113"/>
      <c r="O16" s="88"/>
      <c r="P16" s="112"/>
      <c r="Q16" s="112"/>
      <c r="R16" s="112"/>
      <c r="S16" s="88"/>
      <c r="T16" s="113"/>
      <c r="U16" s="18"/>
      <c r="V16" s="18"/>
      <c r="W16" s="18"/>
      <c r="X16" s="18"/>
      <c r="Y16" s="18"/>
      <c r="Z16" s="18"/>
      <c r="AA16" s="32"/>
      <c r="AB16" s="32"/>
      <c r="AC16" s="32"/>
      <c r="AD16" s="32"/>
    </row>
    <row r="17" spans="1:30" ht="13.5" thickBot="1">
      <c r="A17" s="32"/>
      <c r="B17" s="334">
        <f>SUM(Q9)</f>
        <v>480</v>
      </c>
      <c r="C17" s="335"/>
      <c r="D17" s="335"/>
      <c r="E17" s="98" t="s">
        <v>8</v>
      </c>
      <c r="F17" s="222">
        <f>SUM(D11)</f>
        <v>5</v>
      </c>
      <c r="G17" s="336"/>
      <c r="H17" s="336"/>
      <c r="I17" s="94"/>
      <c r="J17" s="94"/>
      <c r="K17" s="94"/>
      <c r="L17" s="94"/>
      <c r="M17" s="94"/>
      <c r="N17" s="95"/>
      <c r="O17" s="94"/>
      <c r="P17" s="94"/>
      <c r="Q17" s="94"/>
      <c r="R17" s="94"/>
      <c r="S17" s="94"/>
      <c r="T17" s="95"/>
      <c r="U17" s="94"/>
      <c r="V17" s="94"/>
      <c r="W17" s="94"/>
      <c r="X17" s="94"/>
      <c r="Y17" s="94"/>
      <c r="Z17" s="96"/>
      <c r="AA17" s="32"/>
      <c r="AB17" s="32"/>
      <c r="AC17" s="32"/>
      <c r="AD17" s="32"/>
    </row>
    <row r="18" spans="1:30" ht="14.25" thickBot="1" thickTop="1">
      <c r="A18" s="32"/>
      <c r="B18" s="18"/>
      <c r="C18" s="18"/>
      <c r="D18" s="18"/>
      <c r="E18" s="18"/>
      <c r="F18" s="18"/>
      <c r="G18" s="18"/>
      <c r="H18" s="116"/>
      <c r="I18" s="18"/>
      <c r="J18" s="18"/>
      <c r="K18" s="18"/>
      <c r="L18" s="18"/>
      <c r="M18" s="18"/>
      <c r="N18" s="116"/>
      <c r="O18" s="18"/>
      <c r="P18" s="18"/>
      <c r="Q18" s="18"/>
      <c r="R18" s="18"/>
      <c r="S18" s="18"/>
      <c r="T18" s="116"/>
      <c r="U18" s="18"/>
      <c r="V18" s="18"/>
      <c r="W18" s="18"/>
      <c r="X18" s="18"/>
      <c r="Y18" s="18"/>
      <c r="Z18" s="116"/>
      <c r="AA18" s="32"/>
      <c r="AB18" s="32"/>
      <c r="AC18" s="32"/>
      <c r="AD18" s="32"/>
    </row>
    <row r="19" spans="1:30" ht="13.5" thickTop="1">
      <c r="A19" s="32"/>
      <c r="B19" s="349">
        <f>SUM(D13)</f>
        <v>5</v>
      </c>
      <c r="D19" s="353">
        <f>SUM(O12)</f>
        <v>19.5</v>
      </c>
      <c r="E19" s="353"/>
      <c r="F19" s="353"/>
      <c r="G19" s="18"/>
      <c r="H19" s="103"/>
      <c r="J19" s="93"/>
      <c r="K19" s="93"/>
      <c r="L19" s="93"/>
      <c r="M19" s="18"/>
      <c r="N19" s="103"/>
      <c r="O19" s="18"/>
      <c r="P19" s="93"/>
      <c r="Q19" s="93"/>
      <c r="R19" s="93"/>
      <c r="S19" s="18"/>
      <c r="T19" s="103"/>
      <c r="U19" s="18"/>
      <c r="V19" s="93"/>
      <c r="W19" s="93"/>
      <c r="X19" s="93"/>
      <c r="Y19" s="18"/>
      <c r="Z19" s="106"/>
      <c r="AA19" s="32"/>
      <c r="AB19" s="32"/>
      <c r="AC19" s="32"/>
      <c r="AD19" s="32"/>
    </row>
    <row r="20" spans="1:30" ht="12.75">
      <c r="A20" s="32"/>
      <c r="B20" s="350"/>
      <c r="C20" s="18"/>
      <c r="D20" s="354">
        <f>SUM(Q12)</f>
        <v>30.75</v>
      </c>
      <c r="E20" s="93"/>
      <c r="F20" s="93"/>
      <c r="G20" s="18"/>
      <c r="H20" s="104"/>
      <c r="I20" s="18"/>
      <c r="J20" s="93"/>
      <c r="K20" s="93"/>
      <c r="L20" s="93"/>
      <c r="M20" s="18"/>
      <c r="N20" s="104"/>
      <c r="O20" s="18"/>
      <c r="P20" s="93"/>
      <c r="Q20" s="93"/>
      <c r="R20" s="93"/>
      <c r="S20" s="18"/>
      <c r="T20" s="104"/>
      <c r="U20" s="18"/>
      <c r="V20" s="93"/>
      <c r="W20" s="93"/>
      <c r="X20" s="93"/>
      <c r="Y20" s="18"/>
      <c r="Z20" s="107"/>
      <c r="AA20" s="32"/>
      <c r="AB20" s="32"/>
      <c r="AC20" s="32"/>
      <c r="AD20" s="32"/>
    </row>
    <row r="21" spans="1:30" ht="12.75">
      <c r="A21" s="32"/>
      <c r="B21" s="350"/>
      <c r="C21" s="18"/>
      <c r="D21" s="354"/>
      <c r="E21" s="93"/>
      <c r="F21" s="93"/>
      <c r="G21" s="18"/>
      <c r="H21" s="104"/>
      <c r="I21" s="18"/>
      <c r="J21" s="93"/>
      <c r="K21" s="93"/>
      <c r="L21" s="93"/>
      <c r="M21" s="18"/>
      <c r="N21" s="104"/>
      <c r="O21" s="18"/>
      <c r="P21" s="93"/>
      <c r="Q21" s="93"/>
      <c r="R21" s="93"/>
      <c r="S21" s="18"/>
      <c r="T21" s="104"/>
      <c r="U21" s="18"/>
      <c r="V21" s="93"/>
      <c r="W21" s="93"/>
      <c r="X21" s="93"/>
      <c r="Y21" s="18"/>
      <c r="Z21" s="107"/>
      <c r="AA21" s="32"/>
      <c r="AB21" s="32"/>
      <c r="AC21" s="32"/>
      <c r="AD21" s="32"/>
    </row>
    <row r="22" spans="1:30" ht="12.75">
      <c r="A22" s="32"/>
      <c r="B22" s="350"/>
      <c r="C22" s="18"/>
      <c r="D22" s="354"/>
      <c r="E22" s="93"/>
      <c r="F22" s="93"/>
      <c r="G22" s="18"/>
      <c r="H22" s="104"/>
      <c r="I22" s="18"/>
      <c r="J22" s="93"/>
      <c r="K22" s="93"/>
      <c r="L22" s="93"/>
      <c r="M22" s="18"/>
      <c r="N22" s="104"/>
      <c r="O22" s="18"/>
      <c r="P22" s="93"/>
      <c r="Q22" s="93"/>
      <c r="R22" s="93"/>
      <c r="S22" s="18"/>
      <c r="T22" s="104"/>
      <c r="U22" s="18"/>
      <c r="V22" s="93"/>
      <c r="W22" s="93"/>
      <c r="X22" s="93"/>
      <c r="Y22" s="18"/>
      <c r="Z22" s="107"/>
      <c r="AA22" s="32"/>
      <c r="AB22" s="32"/>
      <c r="AC22" s="32"/>
      <c r="AD22" s="32"/>
    </row>
    <row r="23" spans="1:30" ht="12.75">
      <c r="A23" s="32"/>
      <c r="B23" s="350"/>
      <c r="C23" s="18"/>
      <c r="D23" s="354"/>
      <c r="E23" s="93"/>
      <c r="F23" s="93"/>
      <c r="G23" s="18"/>
      <c r="H23" s="104"/>
      <c r="I23" s="18"/>
      <c r="J23" s="93"/>
      <c r="K23" s="93"/>
      <c r="L23" s="93"/>
      <c r="M23" s="18"/>
      <c r="N23" s="104"/>
      <c r="O23" s="18"/>
      <c r="P23" s="93"/>
      <c r="Q23" s="93"/>
      <c r="R23" s="93"/>
      <c r="S23" s="18"/>
      <c r="T23" s="104"/>
      <c r="U23" s="18"/>
      <c r="V23" s="93"/>
      <c r="W23" s="93"/>
      <c r="X23" s="93"/>
      <c r="Y23" s="18"/>
      <c r="Z23" s="107"/>
      <c r="AA23" s="32"/>
      <c r="AB23" s="32"/>
      <c r="AC23" s="32"/>
      <c r="AD23" s="32"/>
    </row>
    <row r="24" spans="1:30" ht="15">
      <c r="A24" s="32"/>
      <c r="B24" s="102" t="s">
        <v>8</v>
      </c>
      <c r="C24" s="18"/>
      <c r="D24" s="354"/>
      <c r="E24" s="93"/>
      <c r="F24" s="93"/>
      <c r="G24" s="18"/>
      <c r="H24" s="104"/>
      <c r="I24" s="18"/>
      <c r="J24" s="93"/>
      <c r="K24" s="93"/>
      <c r="L24" s="93"/>
      <c r="M24" s="18"/>
      <c r="N24" s="104"/>
      <c r="O24" s="18"/>
      <c r="P24" s="93"/>
      <c r="Q24" s="93"/>
      <c r="R24" s="93"/>
      <c r="S24" s="18"/>
      <c r="T24" s="104"/>
      <c r="U24" s="18"/>
      <c r="V24" s="93"/>
      <c r="W24" s="93"/>
      <c r="X24" s="93"/>
      <c r="Y24" s="18"/>
      <c r="Z24" s="107"/>
      <c r="AA24" s="32"/>
      <c r="AB24" s="32"/>
      <c r="AC24" s="32"/>
      <c r="AD24" s="32"/>
    </row>
    <row r="25" spans="1:30" ht="12.75">
      <c r="A25" s="32"/>
      <c r="B25" s="351">
        <f>SUM(Q11)</f>
        <v>31</v>
      </c>
      <c r="C25" s="18"/>
      <c r="D25" s="354"/>
      <c r="E25" s="93"/>
      <c r="F25" s="93"/>
      <c r="G25" s="18"/>
      <c r="H25" s="104"/>
      <c r="I25" s="18"/>
      <c r="J25" s="93"/>
      <c r="K25" s="93"/>
      <c r="L25" s="93"/>
      <c r="M25" s="18"/>
      <c r="N25" s="104"/>
      <c r="O25" s="18"/>
      <c r="P25" s="93"/>
      <c r="Q25" s="93"/>
      <c r="R25" s="93"/>
      <c r="S25" s="18"/>
      <c r="T25" s="104"/>
      <c r="U25" s="18"/>
      <c r="V25" s="93"/>
      <c r="W25" s="93"/>
      <c r="X25" s="93"/>
      <c r="Y25" s="18"/>
      <c r="Z25" s="107"/>
      <c r="AA25" s="32"/>
      <c r="AB25" s="32"/>
      <c r="AC25" s="32"/>
      <c r="AD25" s="32"/>
    </row>
    <row r="26" spans="1:30" ht="12.75">
      <c r="A26" s="32"/>
      <c r="B26" s="351"/>
      <c r="C26" s="18"/>
      <c r="D26" s="354"/>
      <c r="E26" s="93"/>
      <c r="F26" s="93"/>
      <c r="G26" s="18"/>
      <c r="H26" s="104"/>
      <c r="I26" s="18"/>
      <c r="J26" s="93"/>
      <c r="K26" s="93"/>
      <c r="L26" s="93"/>
      <c r="M26" s="18"/>
      <c r="N26" s="104"/>
      <c r="O26" s="18"/>
      <c r="P26" s="93"/>
      <c r="Q26" s="93"/>
      <c r="R26" s="93"/>
      <c r="S26" s="18"/>
      <c r="T26" s="104"/>
      <c r="U26" s="18"/>
      <c r="V26" s="93"/>
      <c r="W26" s="93"/>
      <c r="X26" s="93"/>
      <c r="Y26" s="18"/>
      <c r="Z26" s="107"/>
      <c r="AA26" s="32"/>
      <c r="AB26" s="32"/>
      <c r="AC26" s="32"/>
      <c r="AD26" s="32"/>
    </row>
    <row r="27" spans="1:30" ht="12.75">
      <c r="A27" s="32"/>
      <c r="B27" s="351"/>
      <c r="C27" s="18"/>
      <c r="D27" s="354"/>
      <c r="E27" s="93"/>
      <c r="F27" s="93"/>
      <c r="G27" s="18"/>
      <c r="H27" s="104"/>
      <c r="I27" s="18"/>
      <c r="J27" s="93"/>
      <c r="K27" s="93"/>
      <c r="L27" s="93"/>
      <c r="M27" s="18"/>
      <c r="N27" s="104"/>
      <c r="O27" s="18"/>
      <c r="P27" s="93"/>
      <c r="Q27" s="93"/>
      <c r="R27" s="93"/>
      <c r="S27" s="18"/>
      <c r="T27" s="104"/>
      <c r="U27" s="18"/>
      <c r="V27" s="93"/>
      <c r="W27" s="93"/>
      <c r="X27" s="93"/>
      <c r="Y27" s="18"/>
      <c r="Z27" s="107"/>
      <c r="AA27" s="32"/>
      <c r="AB27" s="32"/>
      <c r="AC27" s="32"/>
      <c r="AD27" s="32"/>
    </row>
    <row r="28" spans="1:30" ht="12.75">
      <c r="A28" s="32"/>
      <c r="B28" s="351"/>
      <c r="C28" s="18"/>
      <c r="D28" s="354"/>
      <c r="E28" s="93"/>
      <c r="F28" s="93"/>
      <c r="G28" s="18"/>
      <c r="H28" s="104"/>
      <c r="I28" s="18"/>
      <c r="J28" s="93"/>
      <c r="K28" s="93"/>
      <c r="L28" s="93"/>
      <c r="M28" s="18"/>
      <c r="N28" s="104"/>
      <c r="O28" s="18"/>
      <c r="P28" s="93"/>
      <c r="Q28" s="93"/>
      <c r="R28" s="93"/>
      <c r="S28" s="18"/>
      <c r="T28" s="104"/>
      <c r="U28" s="18"/>
      <c r="V28" s="93"/>
      <c r="W28" s="93"/>
      <c r="X28" s="93"/>
      <c r="Y28" s="18"/>
      <c r="Z28" s="107"/>
      <c r="AA28" s="32"/>
      <c r="AB28" s="32"/>
      <c r="AC28" s="32"/>
      <c r="AD28" s="32"/>
    </row>
    <row r="29" spans="1:30" ht="13.5" thickBot="1">
      <c r="A29" s="32"/>
      <c r="B29" s="352"/>
      <c r="C29" s="18"/>
      <c r="D29" s="354"/>
      <c r="E29" s="93"/>
      <c r="F29" s="93"/>
      <c r="G29" s="18"/>
      <c r="H29" s="105"/>
      <c r="J29" s="93"/>
      <c r="K29" s="93"/>
      <c r="L29" s="93"/>
      <c r="M29" s="18"/>
      <c r="N29" s="105"/>
      <c r="O29" s="18"/>
      <c r="P29" s="93"/>
      <c r="Q29" s="93"/>
      <c r="R29" s="93"/>
      <c r="S29" s="18"/>
      <c r="T29" s="105"/>
      <c r="U29" s="18"/>
      <c r="V29" s="93"/>
      <c r="W29" s="93"/>
      <c r="X29" s="93"/>
      <c r="Y29" s="18"/>
      <c r="Z29" s="108"/>
      <c r="AA29" s="32"/>
      <c r="AB29" s="32"/>
      <c r="AC29" s="32"/>
      <c r="AD29" s="32"/>
    </row>
    <row r="30" spans="1:30" ht="14.25" thickBot="1" thickTop="1">
      <c r="A30" s="3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32"/>
      <c r="AB30" s="32"/>
      <c r="AC30" s="32"/>
      <c r="AD30" s="32"/>
    </row>
    <row r="31" spans="1:30" ht="13.5" thickTop="1">
      <c r="A31" s="32"/>
      <c r="B31" s="348">
        <f>SUM(Q10)</f>
        <v>480</v>
      </c>
      <c r="C31" s="266"/>
      <c r="D31" s="266"/>
      <c r="E31" s="99" t="s">
        <v>8</v>
      </c>
      <c r="F31" s="267">
        <f>SUM(D12)</f>
        <v>5</v>
      </c>
      <c r="G31" s="267"/>
      <c r="H31" s="267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1"/>
      <c r="AA31" s="32"/>
      <c r="AB31" s="32"/>
      <c r="AC31" s="32"/>
      <c r="AD31" s="32"/>
    </row>
    <row r="32" spans="1:30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</sheetData>
  <sheetProtection password="811B" sheet="1" objects="1" scenarios="1" selectLockedCells="1"/>
  <mergeCells count="40">
    <mergeCell ref="B31:D31"/>
    <mergeCell ref="F31:H31"/>
    <mergeCell ref="B19:B23"/>
    <mergeCell ref="B25:B29"/>
    <mergeCell ref="D19:F19"/>
    <mergeCell ref="D20:D29"/>
    <mergeCell ref="S9:U9"/>
    <mergeCell ref="S10:U10"/>
    <mergeCell ref="S11:U11"/>
    <mergeCell ref="S12:U12"/>
    <mergeCell ref="L7:V7"/>
    <mergeCell ref="L9:N9"/>
    <mergeCell ref="L10:N10"/>
    <mergeCell ref="L11:N11"/>
    <mergeCell ref="O9:P9"/>
    <mergeCell ref="O10:P10"/>
    <mergeCell ref="O11:P11"/>
    <mergeCell ref="Q9:R9"/>
    <mergeCell ref="Q10:R10"/>
    <mergeCell ref="Q11:R11"/>
    <mergeCell ref="D7:J7"/>
    <mergeCell ref="L8:N8"/>
    <mergeCell ref="B17:D17"/>
    <mergeCell ref="F17:H17"/>
    <mergeCell ref="L15:O15"/>
    <mergeCell ref="E15:J15"/>
    <mergeCell ref="E14:J14"/>
    <mergeCell ref="E13:J13"/>
    <mergeCell ref="E12:J12"/>
    <mergeCell ref="E11:J11"/>
    <mergeCell ref="E10:J10"/>
    <mergeCell ref="E9:J9"/>
    <mergeCell ref="E8:J8"/>
    <mergeCell ref="P15:V15"/>
    <mergeCell ref="O8:P8"/>
    <mergeCell ref="Q8:R8"/>
    <mergeCell ref="S8:U8"/>
    <mergeCell ref="L12:N12"/>
    <mergeCell ref="O12:P12"/>
    <mergeCell ref="Q12:R12"/>
  </mergeCells>
  <printOptions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4"/>
  </sheetPr>
  <dimension ref="A1:R41"/>
  <sheetViews>
    <sheetView tabSelected="1" workbookViewId="0" topLeftCell="A1">
      <selection activeCell="C3" sqref="C3"/>
    </sheetView>
  </sheetViews>
  <sheetFormatPr defaultColWidth="9.140625" defaultRowHeight="12.75"/>
  <sheetData>
    <row r="1" spans="1:18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.75">
      <c r="A6" s="3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2"/>
    </row>
    <row r="7" spans="1:18" ht="12.75">
      <c r="A7" s="3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32"/>
    </row>
    <row r="8" spans="1:18" ht="12.75">
      <c r="A8" s="3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32"/>
    </row>
    <row r="9" spans="1:18" ht="12.75">
      <c r="A9" s="3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32"/>
    </row>
    <row r="10" spans="1:18" ht="12.75">
      <c r="A10" s="3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2"/>
    </row>
    <row r="11" spans="1:18" ht="12.75">
      <c r="A11" s="3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2"/>
    </row>
    <row r="12" spans="1:18" ht="12.75">
      <c r="A12" s="3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2"/>
    </row>
    <row r="13" spans="1:18" ht="12.75">
      <c r="A13" s="3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2"/>
    </row>
    <row r="14" spans="1:18" ht="12.75">
      <c r="A14" s="3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2"/>
    </row>
    <row r="15" spans="1:18" ht="12.75">
      <c r="A15" s="3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2"/>
    </row>
    <row r="16" spans="1:18" ht="12.75">
      <c r="A16" s="3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2"/>
    </row>
    <row r="17" spans="1:18" ht="12.75">
      <c r="A17" s="3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2"/>
    </row>
    <row r="18" spans="1:18" ht="12.75">
      <c r="A18" s="3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2"/>
    </row>
    <row r="19" spans="1:18" ht="12.75">
      <c r="A19" s="3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2"/>
    </row>
    <row r="20" spans="1:18" ht="12.75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2"/>
    </row>
    <row r="21" spans="1:18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2"/>
    </row>
    <row r="22" spans="1:18" ht="12.75">
      <c r="A22" s="3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2"/>
    </row>
    <row r="23" spans="1:18" ht="12.75">
      <c r="A23" s="3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2"/>
    </row>
    <row r="24" spans="1:18" ht="12.75">
      <c r="A24" s="3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2"/>
    </row>
    <row r="25" spans="1:18" ht="12.75">
      <c r="A25" s="3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2"/>
    </row>
    <row r="26" spans="1:18" ht="12.75">
      <c r="A26" s="3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2"/>
    </row>
    <row r="27" spans="1:18" ht="12.75">
      <c r="A27" s="3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2"/>
    </row>
    <row r="28" spans="1:18" ht="12.75">
      <c r="A28" s="3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2"/>
    </row>
    <row r="29" spans="1:18" ht="12.75">
      <c r="A29" s="3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2"/>
    </row>
    <row r="30" spans="1:18" ht="12.75">
      <c r="A30" s="3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2"/>
    </row>
    <row r="31" spans="1:18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2"/>
    </row>
    <row r="32" spans="1:18" ht="12.75">
      <c r="A32" s="3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32"/>
    </row>
    <row r="33" spans="1:18" ht="12.75">
      <c r="A33" s="32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2"/>
    </row>
    <row r="34" spans="1:18" ht="12.75">
      <c r="A34" s="3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2"/>
    </row>
    <row r="35" spans="1:18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</sheetData>
  <sheetProtection password="811B" sheet="1" objects="1" scenarios="1" selectLockedCells="1" selectUn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U44"/>
  <sheetViews>
    <sheetView workbookViewId="0" topLeftCell="A1">
      <selection activeCell="A1" sqref="A1"/>
    </sheetView>
  </sheetViews>
  <sheetFormatPr defaultColWidth="9.140625" defaultRowHeight="12.75"/>
  <sheetData>
    <row r="1" spans="1:2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.75">
      <c r="A15" s="32"/>
      <c r="B15" s="32"/>
      <c r="C15" s="32"/>
      <c r="D15" s="32"/>
      <c r="E15" s="32"/>
      <c r="F15" s="32"/>
      <c r="G15" s="34" t="s">
        <v>38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2.75">
      <c r="A16" s="32"/>
      <c r="B16" s="32"/>
      <c r="C16" s="32"/>
      <c r="D16" s="32"/>
      <c r="E16" s="32"/>
      <c r="F16" s="32"/>
      <c r="G16" s="71" t="s">
        <v>39</v>
      </c>
      <c r="H16" s="32"/>
      <c r="I16" s="32"/>
      <c r="J16" s="32"/>
      <c r="K16" s="32"/>
      <c r="L16" s="32"/>
      <c r="M16" s="32"/>
      <c r="N16" s="32"/>
      <c r="O16" s="72" t="s">
        <v>42</v>
      </c>
      <c r="P16" s="32"/>
      <c r="Q16" s="32"/>
      <c r="R16" s="32"/>
      <c r="S16" s="32"/>
      <c r="T16" s="32"/>
      <c r="U16" s="32"/>
    </row>
    <row r="17" spans="1:21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2.75">
      <c r="A27" s="32"/>
      <c r="B27" s="32"/>
      <c r="C27" s="34" t="s">
        <v>37</v>
      </c>
      <c r="D27" s="32"/>
      <c r="E27" s="32"/>
      <c r="F27" s="32"/>
      <c r="G27" s="32"/>
      <c r="H27" s="32"/>
      <c r="I27" s="32"/>
      <c r="J27" s="32"/>
      <c r="K27" s="71" t="s">
        <v>40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4" t="s">
        <v>41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</sheetData>
  <sheetProtection password="811B" sheet="1" objects="1" scenarios="1" selectLockedCells="1" selectUn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</sheetPr>
  <dimension ref="A1:S42"/>
  <sheetViews>
    <sheetView zoomScale="110" zoomScaleNormal="110" workbookViewId="0" topLeftCell="A1">
      <selection activeCell="A1" sqref="A1"/>
    </sheetView>
  </sheetViews>
  <sheetFormatPr defaultColWidth="9.140625" defaultRowHeight="12.75"/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32"/>
      <c r="B6" s="32"/>
      <c r="C6" s="32"/>
      <c r="D6" s="117"/>
      <c r="E6" s="32"/>
      <c r="F6" s="32"/>
      <c r="G6" s="32"/>
      <c r="H6" s="32"/>
      <c r="I6" s="117"/>
      <c r="J6" s="32"/>
      <c r="K6" s="32"/>
      <c r="L6" s="32"/>
      <c r="M6" s="32"/>
      <c r="N6" s="117"/>
      <c r="O6" s="32"/>
      <c r="P6" s="32"/>
      <c r="Q6" s="32"/>
      <c r="R6" s="32"/>
      <c r="S6" s="32"/>
    </row>
    <row r="7" spans="1:19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2.75">
      <c r="A10" s="32"/>
      <c r="B10" s="32"/>
      <c r="C10" s="32"/>
      <c r="D10" s="117" t="s">
        <v>60</v>
      </c>
      <c r="E10" s="32"/>
      <c r="F10" s="32"/>
      <c r="G10" s="32"/>
      <c r="H10" s="32"/>
      <c r="I10" s="117" t="s">
        <v>61</v>
      </c>
      <c r="J10" s="32"/>
      <c r="K10" s="32"/>
      <c r="L10" s="32"/>
      <c r="M10" s="32"/>
      <c r="N10" s="117" t="s">
        <v>62</v>
      </c>
      <c r="O10" s="32"/>
      <c r="P10" s="32"/>
      <c r="Q10" s="32"/>
      <c r="R10" s="32"/>
      <c r="S10" s="32"/>
    </row>
    <row r="11" spans="1:19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</sheetData>
  <sheetProtection password="811B" sheet="1" objects="1" scenarios="1" selectLockedCells="1" selectUn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0"/>
    <pageSetUpPr fitToPage="1"/>
  </sheetPr>
  <dimension ref="A1:Z40"/>
  <sheetViews>
    <sheetView workbookViewId="0" topLeftCell="A1">
      <selection activeCell="B5" sqref="B5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5" width="9.421875" style="0" bestFit="1" customWidth="1"/>
    <col min="6" max="6" width="6.00390625" style="0" customWidth="1"/>
    <col min="7" max="7" width="3.57421875" style="0" customWidth="1"/>
    <col min="8" max="8" width="1.28515625" style="0" customWidth="1"/>
    <col min="9" max="9" width="8.8515625" style="0" customWidth="1"/>
    <col min="10" max="10" width="2.7109375" style="0" customWidth="1"/>
    <col min="11" max="11" width="8.8515625" style="0" customWidth="1"/>
    <col min="12" max="12" width="1.28515625" style="0" customWidth="1"/>
    <col min="13" max="13" width="3.57421875" style="0" customWidth="1"/>
  </cols>
  <sheetData>
    <row r="1" spans="1:25" ht="12.75">
      <c r="A1" s="32"/>
      <c r="B1" s="32"/>
      <c r="C1" s="32"/>
      <c r="D1" s="32"/>
      <c r="E1" s="3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60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5.75" customHeight="1" thickBot="1">
      <c r="A4" s="32"/>
      <c r="B4" s="144" t="s">
        <v>0</v>
      </c>
      <c r="C4" s="171"/>
      <c r="D4" s="171"/>
      <c r="E4" s="172"/>
      <c r="F4" s="18"/>
      <c r="G4" s="161">
        <f>SUM(B11)</f>
        <v>2.25</v>
      </c>
      <c r="H4" s="18"/>
      <c r="I4" s="14">
        <f>SUM(D25)</f>
        <v>10.75</v>
      </c>
      <c r="J4" s="15" t="s">
        <v>8</v>
      </c>
      <c r="K4" s="16">
        <f>SUM(B12)</f>
        <v>2.25</v>
      </c>
      <c r="L4" s="18"/>
      <c r="M4" s="166">
        <f>SUM(B11)</f>
        <v>2.25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4.25" thickBot="1" thickTop="1">
      <c r="A5" s="32"/>
      <c r="B5" s="19">
        <v>14</v>
      </c>
      <c r="C5" s="173" t="s">
        <v>1</v>
      </c>
      <c r="D5" s="174"/>
      <c r="E5" s="175"/>
      <c r="F5" s="18"/>
      <c r="G5" s="162"/>
      <c r="H5" s="18"/>
      <c r="I5" s="18"/>
      <c r="J5" s="18"/>
      <c r="K5" s="18"/>
      <c r="L5" s="18"/>
      <c r="M5" s="16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13.5" thickBot="1">
      <c r="A6" s="32"/>
      <c r="B6" s="20">
        <v>16</v>
      </c>
      <c r="C6" s="147" t="s">
        <v>22</v>
      </c>
      <c r="D6" s="147"/>
      <c r="E6" s="147"/>
      <c r="F6" s="18"/>
      <c r="G6" s="162"/>
      <c r="H6" s="18"/>
      <c r="I6" s="168">
        <f>SUM(C26)</f>
        <v>10.625</v>
      </c>
      <c r="J6" s="169"/>
      <c r="K6" s="170"/>
      <c r="L6" s="18"/>
      <c r="M6" s="167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3.5" thickBot="1">
      <c r="A7" s="32"/>
      <c r="B7" s="20">
        <v>1</v>
      </c>
      <c r="C7" s="147" t="s">
        <v>18</v>
      </c>
      <c r="D7" s="147"/>
      <c r="E7" s="147"/>
      <c r="F7" s="18"/>
      <c r="G7" s="162"/>
      <c r="H7" s="18"/>
      <c r="I7" s="148">
        <f>SUM(D26)</f>
        <v>12.625</v>
      </c>
      <c r="J7" s="149"/>
      <c r="K7" s="141"/>
      <c r="L7" s="18"/>
      <c r="M7" s="167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3.5" thickBot="1">
      <c r="A8" s="32"/>
      <c r="B8" s="20">
        <v>1</v>
      </c>
      <c r="C8" s="147" t="s">
        <v>19</v>
      </c>
      <c r="D8" s="147"/>
      <c r="E8" s="147"/>
      <c r="F8" s="18"/>
      <c r="G8" s="162"/>
      <c r="H8" s="18"/>
      <c r="I8" s="140"/>
      <c r="J8" s="149"/>
      <c r="K8" s="141"/>
      <c r="L8" s="18"/>
      <c r="M8" s="16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3.5" thickBot="1">
      <c r="A9" s="32"/>
      <c r="B9" s="20">
        <v>0.75</v>
      </c>
      <c r="C9" s="147" t="s">
        <v>2</v>
      </c>
      <c r="D9" s="147"/>
      <c r="E9" s="147"/>
      <c r="F9" s="18"/>
      <c r="G9" s="162"/>
      <c r="H9" s="18"/>
      <c r="I9" s="140"/>
      <c r="J9" s="149"/>
      <c r="K9" s="141"/>
      <c r="L9" s="18"/>
      <c r="M9" s="16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3.5" customHeight="1" thickBot="1">
      <c r="A10" s="32"/>
      <c r="B10" s="20">
        <v>0</v>
      </c>
      <c r="C10" s="147" t="s">
        <v>3</v>
      </c>
      <c r="D10" s="147"/>
      <c r="E10" s="147"/>
      <c r="F10" s="18"/>
      <c r="G10" s="10" t="s">
        <v>8</v>
      </c>
      <c r="H10" s="18"/>
      <c r="I10" s="140"/>
      <c r="J10" s="149"/>
      <c r="K10" s="141"/>
      <c r="L10" s="18"/>
      <c r="M10" s="17" t="s">
        <v>8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3.5" thickBot="1">
      <c r="A11" s="32"/>
      <c r="B11" s="21">
        <v>2.25</v>
      </c>
      <c r="C11" s="147" t="s">
        <v>4</v>
      </c>
      <c r="D11" s="147"/>
      <c r="E11" s="147"/>
      <c r="F11" s="18"/>
      <c r="G11" s="158">
        <f>SUM(D24)</f>
        <v>16.75</v>
      </c>
      <c r="H11" s="18"/>
      <c r="I11" s="140"/>
      <c r="J11" s="149"/>
      <c r="K11" s="141"/>
      <c r="L11" s="18"/>
      <c r="M11" s="163">
        <f>SUM(D24)</f>
        <v>16.75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3.5" thickBot="1">
      <c r="A12" s="32"/>
      <c r="B12" s="22">
        <v>2.25</v>
      </c>
      <c r="C12" s="155" t="s">
        <v>5</v>
      </c>
      <c r="D12" s="156"/>
      <c r="E12" s="157"/>
      <c r="F12" s="18"/>
      <c r="G12" s="159"/>
      <c r="H12" s="18"/>
      <c r="I12" s="140"/>
      <c r="J12" s="149"/>
      <c r="K12" s="141"/>
      <c r="L12" s="18"/>
      <c r="M12" s="164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3.5" thickBot="1">
      <c r="A13" s="32"/>
      <c r="B13" s="44">
        <v>0.25</v>
      </c>
      <c r="C13" s="155" t="s">
        <v>6</v>
      </c>
      <c r="D13" s="156"/>
      <c r="E13" s="157"/>
      <c r="F13" s="18"/>
      <c r="G13" s="159"/>
      <c r="H13" s="18"/>
      <c r="I13" s="140"/>
      <c r="J13" s="149"/>
      <c r="K13" s="141"/>
      <c r="L13" s="18"/>
      <c r="M13" s="164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3.5" thickBot="1">
      <c r="A14" s="32"/>
      <c r="B14" s="23">
        <v>0.125</v>
      </c>
      <c r="C14" s="155" t="s">
        <v>7</v>
      </c>
      <c r="D14" s="156"/>
      <c r="E14" s="157"/>
      <c r="F14" s="18"/>
      <c r="G14" s="159"/>
      <c r="H14" s="18"/>
      <c r="I14" s="140"/>
      <c r="J14" s="149"/>
      <c r="K14" s="141"/>
      <c r="L14" s="18"/>
      <c r="M14" s="16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2.75">
      <c r="A15" s="32"/>
      <c r="B15" s="18"/>
      <c r="C15" s="18"/>
      <c r="D15" s="18"/>
      <c r="E15" s="18"/>
      <c r="F15" s="18"/>
      <c r="G15" s="159"/>
      <c r="H15" s="18"/>
      <c r="I15" s="139"/>
      <c r="J15" s="150"/>
      <c r="K15" s="151"/>
      <c r="L15" s="18"/>
      <c r="M15" s="16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3.5" thickBot="1">
      <c r="A16" s="32"/>
      <c r="B16" s="18"/>
      <c r="C16" s="18"/>
      <c r="D16" s="47"/>
      <c r="E16" s="24"/>
      <c r="F16" s="18"/>
      <c r="G16" s="159"/>
      <c r="H16" s="18"/>
      <c r="I16" s="18"/>
      <c r="J16" s="18"/>
      <c r="K16" s="18"/>
      <c r="L16" s="18"/>
      <c r="M16" s="16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5.75" customHeight="1" thickBot="1" thickTop="1">
      <c r="A17" s="32"/>
      <c r="B17" s="144" t="s">
        <v>17</v>
      </c>
      <c r="C17" s="145"/>
      <c r="D17" s="146"/>
      <c r="E17" s="18"/>
      <c r="F17" s="18"/>
      <c r="G17" s="160"/>
      <c r="H17" s="18"/>
      <c r="I17" s="11">
        <f>SUM(D25)</f>
        <v>10.75</v>
      </c>
      <c r="J17" s="12" t="s">
        <v>8</v>
      </c>
      <c r="K17" s="13">
        <f>SUM(B12)</f>
        <v>2.25</v>
      </c>
      <c r="L17" s="18"/>
      <c r="M17" s="165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4.25" thickBot="1" thickTop="1">
      <c r="A18" s="32"/>
      <c r="B18" s="8" t="s">
        <v>21</v>
      </c>
      <c r="C18" s="8" t="s">
        <v>23</v>
      </c>
      <c r="D18" s="8" t="s">
        <v>13</v>
      </c>
      <c r="E18" s="18"/>
      <c r="F18" s="18"/>
      <c r="G18" s="18"/>
      <c r="H18" s="18"/>
      <c r="I18" s="18"/>
      <c r="J18" s="18"/>
      <c r="K18" s="18"/>
      <c r="L18" s="18"/>
      <c r="M18" s="18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3.5" thickBot="1">
      <c r="A19" s="32"/>
      <c r="B19" s="9">
        <f>SUM(B7*B8)</f>
        <v>1</v>
      </c>
      <c r="C19" s="9">
        <f>IF(B9&gt;0,B6+B9,B6-B10)</f>
        <v>16.75</v>
      </c>
      <c r="D19" s="9">
        <f>IF(B9&gt;0,(B5+B9)/B7,(B5-B10)/B7)</f>
        <v>14.75</v>
      </c>
      <c r="E19" s="18"/>
      <c r="F19" s="18"/>
      <c r="G19" s="18"/>
      <c r="H19" s="18"/>
      <c r="I19" s="18"/>
      <c r="J19" s="18"/>
      <c r="K19" s="18"/>
      <c r="L19" s="18"/>
      <c r="M19" s="18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2.75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3.5" thickBot="1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3.5" thickBot="1">
      <c r="A22" s="32"/>
      <c r="B22" s="152" t="s">
        <v>16</v>
      </c>
      <c r="C22" s="152"/>
      <c r="D22" s="152"/>
      <c r="E22" s="152"/>
      <c r="F22" s="152"/>
      <c r="G22" s="152"/>
      <c r="H22" s="18"/>
      <c r="I22" s="18"/>
      <c r="J22" s="18"/>
      <c r="K22" s="18"/>
      <c r="L22" s="18"/>
      <c r="M22" s="18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4.25" thickBot="1" thickTop="1">
      <c r="A23" s="32"/>
      <c r="B23" s="26" t="s">
        <v>12</v>
      </c>
      <c r="C23" s="26" t="s">
        <v>13</v>
      </c>
      <c r="D23" s="26" t="s">
        <v>20</v>
      </c>
      <c r="E23" s="26" t="s">
        <v>14</v>
      </c>
      <c r="F23" s="26" t="s">
        <v>15</v>
      </c>
      <c r="G23" s="26"/>
      <c r="H23" s="18"/>
      <c r="I23" s="18"/>
      <c r="J23" s="18"/>
      <c r="K23" s="18"/>
      <c r="L23" s="18"/>
      <c r="M23" s="18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4.25" thickBot="1" thickTop="1">
      <c r="A24" s="32"/>
      <c r="B24" s="3" t="s">
        <v>9</v>
      </c>
      <c r="C24" s="4">
        <f>SUM(B11)</f>
        <v>2.25</v>
      </c>
      <c r="D24" s="6">
        <f>SUM(C19)</f>
        <v>16.75</v>
      </c>
      <c r="E24" s="6">
        <f>SUM(2*B7*B8)</f>
        <v>2</v>
      </c>
      <c r="F24" s="153"/>
      <c r="G24" s="154"/>
      <c r="H24" s="18"/>
      <c r="I24" s="18"/>
      <c r="J24" s="18"/>
      <c r="K24" s="18"/>
      <c r="L24" s="18"/>
      <c r="M24" s="1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3.5" thickBot="1">
      <c r="A25" s="32"/>
      <c r="B25" s="2" t="s">
        <v>10</v>
      </c>
      <c r="C25" s="5">
        <f>SUM(B12)</f>
        <v>2.25</v>
      </c>
      <c r="D25" s="7">
        <f>SUM(D19-(2*B11)+(2*B13))</f>
        <v>10.75</v>
      </c>
      <c r="E25" s="7">
        <f>SUM(2*B7*B8)</f>
        <v>2</v>
      </c>
      <c r="F25" s="142"/>
      <c r="G25" s="143"/>
      <c r="H25" s="18"/>
      <c r="I25" s="18"/>
      <c r="J25" s="18"/>
      <c r="K25" s="18"/>
      <c r="L25" s="18"/>
      <c r="M25" s="18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3.5" thickBot="1">
      <c r="A26" s="32"/>
      <c r="B26" s="1" t="s">
        <v>11</v>
      </c>
      <c r="C26" s="5">
        <f>SUM(D19-(2*B11)+(2*B13)-B14)</f>
        <v>10.625</v>
      </c>
      <c r="D26" s="7">
        <f>SUM(C19-(2*B12)+(2*B13)-B14)</f>
        <v>12.625</v>
      </c>
      <c r="E26" s="7">
        <f>SUM(1*B7*B8)</f>
        <v>1</v>
      </c>
      <c r="F26" s="142"/>
      <c r="G26" s="143"/>
      <c r="H26" s="18"/>
      <c r="I26" s="18"/>
      <c r="J26" s="18"/>
      <c r="K26" s="18"/>
      <c r="L26" s="18"/>
      <c r="M26" s="1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3.5" thickBot="1">
      <c r="A27" s="3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3.5" thickBot="1">
      <c r="A28" s="32"/>
      <c r="B28" s="144" t="s">
        <v>69</v>
      </c>
      <c r="C28" s="176"/>
      <c r="D28" s="177"/>
      <c r="E28" s="18"/>
      <c r="F28" s="18"/>
      <c r="G28" s="18"/>
      <c r="H28" s="18"/>
      <c r="I28" s="18"/>
      <c r="J28" s="18"/>
      <c r="K28" s="18"/>
      <c r="L28" s="18"/>
      <c r="M28" s="18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4.25" thickBot="1" thickTop="1">
      <c r="A29" s="32"/>
      <c r="B29" s="178" t="s">
        <v>67</v>
      </c>
      <c r="C29" s="179"/>
      <c r="D29" s="180"/>
      <c r="E29" s="18"/>
      <c r="F29" s="18"/>
      <c r="G29" s="18"/>
      <c r="H29" s="18"/>
      <c r="I29" s="18"/>
      <c r="J29" s="18"/>
      <c r="K29" s="18"/>
      <c r="L29" s="18"/>
      <c r="M29" s="18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6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</sheetData>
  <sheetProtection password="811B" sheet="1" objects="1" scenarios="1" selectLockedCells="1"/>
  <mergeCells count="24">
    <mergeCell ref="C6:E6"/>
    <mergeCell ref="C9:E9"/>
    <mergeCell ref="B28:D28"/>
    <mergeCell ref="B29:D29"/>
    <mergeCell ref="G4:G9"/>
    <mergeCell ref="C14:E14"/>
    <mergeCell ref="M11:M17"/>
    <mergeCell ref="M4:M9"/>
    <mergeCell ref="I6:K6"/>
    <mergeCell ref="C10:E10"/>
    <mergeCell ref="C7:E7"/>
    <mergeCell ref="C11:E11"/>
    <mergeCell ref="B4:E4"/>
    <mergeCell ref="C5:E5"/>
    <mergeCell ref="F26:G26"/>
    <mergeCell ref="B17:D17"/>
    <mergeCell ref="C8:E8"/>
    <mergeCell ref="I7:K15"/>
    <mergeCell ref="B22:G22"/>
    <mergeCell ref="F24:G24"/>
    <mergeCell ref="F25:G25"/>
    <mergeCell ref="C12:E12"/>
    <mergeCell ref="C13:E13"/>
    <mergeCell ref="G11:G17"/>
  </mergeCells>
  <printOptions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</headerFooter>
  <colBreaks count="1" manualBreakCount="1">
    <brk id="15" max="4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1"/>
    <pageSetUpPr fitToPage="1"/>
  </sheetPr>
  <dimension ref="A1:AD40"/>
  <sheetViews>
    <sheetView zoomScale="95" zoomScaleNormal="95" workbookViewId="0" topLeftCell="A1">
      <selection activeCell="B5" sqref="B5"/>
    </sheetView>
  </sheetViews>
  <sheetFormatPr defaultColWidth="8.7109375" defaultRowHeight="12.75"/>
  <cols>
    <col min="1" max="1" width="5.421875" style="0" customWidth="1"/>
    <col min="2" max="2" width="10.8515625" style="0" customWidth="1"/>
    <col min="3" max="5" width="9.421875" style="0" customWidth="1"/>
    <col min="6" max="6" width="6.00390625" style="0" customWidth="1"/>
    <col min="7" max="7" width="3.57421875" style="0" customWidth="1"/>
    <col min="8" max="8" width="8.57421875" style="0" customWidth="1"/>
    <col min="9" max="9" width="3.57421875" style="0" customWidth="1"/>
    <col min="10" max="10" width="1.28515625" style="0" customWidth="1"/>
    <col min="11" max="11" width="8.8515625" style="0" customWidth="1"/>
    <col min="12" max="12" width="1.28515625" style="0" customWidth="1"/>
    <col min="13" max="13" width="3.57421875" style="0" customWidth="1"/>
    <col min="14" max="14" width="1.28515625" style="0" customWidth="1"/>
    <col min="15" max="15" width="8.8515625" style="0" customWidth="1"/>
    <col min="16" max="16" width="1.28515625" style="0" customWidth="1"/>
    <col min="17" max="17" width="3.57421875" style="0" customWidth="1"/>
    <col min="18" max="18" width="1.28515625" style="0" customWidth="1"/>
    <col min="19" max="19" width="3.57421875" style="0" customWidth="1"/>
  </cols>
  <sheetData>
    <row r="1" spans="1:30" ht="12.75">
      <c r="A1" s="32"/>
      <c r="B1" s="32"/>
      <c r="C1" s="32"/>
      <c r="D1" s="32"/>
      <c r="E1" s="3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61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6.5" customHeight="1" thickBot="1">
      <c r="A4" s="32"/>
      <c r="B4" s="144" t="s">
        <v>0</v>
      </c>
      <c r="C4" s="176"/>
      <c r="D4" s="176"/>
      <c r="E4" s="177"/>
      <c r="F4" s="18"/>
      <c r="G4" s="18"/>
      <c r="H4" s="18"/>
      <c r="I4" s="161">
        <f>SUM(B11)</f>
        <v>2</v>
      </c>
      <c r="K4" s="182">
        <f>SUM(D28)</f>
        <v>10.25</v>
      </c>
      <c r="L4" s="183"/>
      <c r="M4" s="40" t="s">
        <v>8</v>
      </c>
      <c r="N4" s="184">
        <f>SUM(B13)</f>
        <v>2</v>
      </c>
      <c r="O4" s="185"/>
      <c r="P4" s="25"/>
      <c r="Q4" s="166">
        <f>SUM(B11)</f>
        <v>2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14.25" customHeight="1" thickBot="1" thickTop="1">
      <c r="A5" s="32"/>
      <c r="B5" s="48">
        <v>14</v>
      </c>
      <c r="C5" s="196" t="s">
        <v>1</v>
      </c>
      <c r="D5" s="197"/>
      <c r="E5" s="198"/>
      <c r="F5" s="18"/>
      <c r="G5" s="18"/>
      <c r="H5" s="18"/>
      <c r="I5" s="162"/>
      <c r="J5" s="18"/>
      <c r="K5" s="43"/>
      <c r="L5" s="43"/>
      <c r="M5" s="43"/>
      <c r="N5" s="43"/>
      <c r="O5" s="43"/>
      <c r="P5" s="18"/>
      <c r="Q5" s="167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4.25" customHeight="1" thickBot="1">
      <c r="A6" s="32"/>
      <c r="B6" s="49">
        <v>20</v>
      </c>
      <c r="C6" s="155" t="s">
        <v>22</v>
      </c>
      <c r="D6" s="156"/>
      <c r="E6" s="157"/>
      <c r="F6" s="18"/>
      <c r="G6" s="18"/>
      <c r="H6" s="18"/>
      <c r="I6" s="162"/>
      <c r="K6" s="168">
        <f>SUM(C29)</f>
        <v>10.125</v>
      </c>
      <c r="L6" s="169"/>
      <c r="M6" s="169"/>
      <c r="N6" s="169"/>
      <c r="O6" s="170"/>
      <c r="P6" s="25"/>
      <c r="Q6" s="167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3.5" customHeight="1" thickBot="1">
      <c r="A7" s="32"/>
      <c r="B7" s="49">
        <v>1</v>
      </c>
      <c r="C7" s="155" t="s">
        <v>18</v>
      </c>
      <c r="D7" s="156"/>
      <c r="E7" s="157"/>
      <c r="F7" s="18"/>
      <c r="G7" s="18"/>
      <c r="H7" s="18"/>
      <c r="I7" s="162"/>
      <c r="J7" s="18"/>
      <c r="K7" s="194">
        <f>SUM(D29)</f>
        <v>7.25</v>
      </c>
      <c r="L7" s="36"/>
      <c r="M7" s="36"/>
      <c r="N7" s="36"/>
      <c r="O7" s="37"/>
      <c r="P7" s="18"/>
      <c r="Q7" s="167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3.5" thickBot="1">
      <c r="A8" s="32"/>
      <c r="B8" s="49">
        <v>1</v>
      </c>
      <c r="C8" s="155" t="s">
        <v>19</v>
      </c>
      <c r="D8" s="156"/>
      <c r="E8" s="157"/>
      <c r="F8" s="18"/>
      <c r="G8" s="18"/>
      <c r="H8" s="18"/>
      <c r="I8" s="162"/>
      <c r="J8" s="18"/>
      <c r="K8" s="194"/>
      <c r="L8" s="36"/>
      <c r="M8" s="36"/>
      <c r="N8" s="36"/>
      <c r="O8" s="37"/>
      <c r="P8" s="18"/>
      <c r="Q8" s="167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3.5" thickBot="1">
      <c r="A9" s="32"/>
      <c r="B9" s="49">
        <v>0</v>
      </c>
      <c r="C9" s="155" t="s">
        <v>2</v>
      </c>
      <c r="D9" s="156"/>
      <c r="E9" s="157"/>
      <c r="F9" s="18"/>
      <c r="G9" s="18"/>
      <c r="H9" s="18"/>
      <c r="I9" s="162"/>
      <c r="J9" s="18"/>
      <c r="K9" s="194"/>
      <c r="L9" s="36"/>
      <c r="M9" s="36"/>
      <c r="N9" s="36"/>
      <c r="O9" s="37"/>
      <c r="P9" s="18"/>
      <c r="Q9" s="167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3.5" thickBot="1">
      <c r="A10" s="32"/>
      <c r="B10" s="49">
        <v>0.25</v>
      </c>
      <c r="C10" s="155" t="s">
        <v>3</v>
      </c>
      <c r="D10" s="156"/>
      <c r="E10" s="157"/>
      <c r="F10" s="18"/>
      <c r="G10" s="18"/>
      <c r="H10" s="18"/>
      <c r="I10" s="162"/>
      <c r="J10" s="18"/>
      <c r="K10" s="195"/>
      <c r="L10" s="38"/>
      <c r="M10" s="38"/>
      <c r="N10" s="38"/>
      <c r="O10" s="39"/>
      <c r="P10" s="18"/>
      <c r="Q10" s="167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3.5" customHeight="1" thickBot="1">
      <c r="A11" s="32"/>
      <c r="B11" s="50">
        <v>2</v>
      </c>
      <c r="C11" s="155" t="s">
        <v>4</v>
      </c>
      <c r="D11" s="156"/>
      <c r="E11" s="157"/>
      <c r="F11" s="18"/>
      <c r="G11" s="18"/>
      <c r="H11" s="18"/>
      <c r="I11" s="162"/>
      <c r="J11" s="18"/>
      <c r="K11" s="18"/>
      <c r="L11" s="18"/>
      <c r="M11" s="18"/>
      <c r="N11" s="18"/>
      <c r="O11" s="18"/>
      <c r="P11" s="18"/>
      <c r="Q11" s="167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6.5" thickBot="1" thickTop="1">
      <c r="A12" s="32"/>
      <c r="B12" s="51">
        <v>2</v>
      </c>
      <c r="C12" s="155" t="s">
        <v>28</v>
      </c>
      <c r="D12" s="156"/>
      <c r="E12" s="157"/>
      <c r="F12" s="18"/>
      <c r="G12" s="18"/>
      <c r="H12" s="18"/>
      <c r="I12" s="35" t="s">
        <v>8</v>
      </c>
      <c r="J12" s="18"/>
      <c r="K12" s="186">
        <f>SUM(D27)</f>
        <v>10.25</v>
      </c>
      <c r="L12" s="187"/>
      <c r="M12" s="42" t="s">
        <v>8</v>
      </c>
      <c r="N12" s="188">
        <f>SUM(B12)</f>
        <v>2</v>
      </c>
      <c r="O12" s="189"/>
      <c r="P12" s="18"/>
      <c r="Q12" s="17" t="s">
        <v>8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3.5" thickBot="1">
      <c r="A13" s="32"/>
      <c r="B13" s="52">
        <v>2</v>
      </c>
      <c r="C13" s="155" t="s">
        <v>29</v>
      </c>
      <c r="D13" s="156"/>
      <c r="E13" s="157"/>
      <c r="F13" s="18"/>
      <c r="G13" s="18"/>
      <c r="H13" s="18"/>
      <c r="I13" s="158">
        <f>SUM(D26)</f>
        <v>19.75</v>
      </c>
      <c r="J13" s="18"/>
      <c r="L13" s="18"/>
      <c r="M13" s="18"/>
      <c r="N13" s="18"/>
      <c r="P13" s="18"/>
      <c r="Q13" s="163">
        <f>SUM(D26)</f>
        <v>19.75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3.5" thickBot="1">
      <c r="A14" s="32"/>
      <c r="B14" s="53">
        <v>0.25</v>
      </c>
      <c r="C14" s="205" t="s">
        <v>6</v>
      </c>
      <c r="D14" s="206"/>
      <c r="E14" s="207"/>
      <c r="F14" s="18"/>
      <c r="G14" s="18"/>
      <c r="H14" s="18"/>
      <c r="I14" s="158"/>
      <c r="J14" s="18"/>
      <c r="K14" s="168">
        <f>SUM(C29)</f>
        <v>10.125</v>
      </c>
      <c r="L14" s="169"/>
      <c r="M14" s="169"/>
      <c r="N14" s="169"/>
      <c r="O14" s="170"/>
      <c r="P14" s="18"/>
      <c r="Q14" s="163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3.5" thickBot="1">
      <c r="A15" s="32"/>
      <c r="B15" s="54">
        <v>0.125</v>
      </c>
      <c r="C15" s="29" t="s">
        <v>7</v>
      </c>
      <c r="D15" s="29"/>
      <c r="E15" s="29"/>
      <c r="F15" s="18"/>
      <c r="G15" s="18"/>
      <c r="H15" s="18"/>
      <c r="I15" s="158"/>
      <c r="J15" s="18"/>
      <c r="K15" s="194">
        <f>SUM(D29)</f>
        <v>7.25</v>
      </c>
      <c r="L15" s="36"/>
      <c r="M15" s="36"/>
      <c r="N15" s="36"/>
      <c r="O15" s="37"/>
      <c r="P15" s="18"/>
      <c r="Q15" s="163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3.5" thickBot="1">
      <c r="A16" s="32"/>
      <c r="B16" s="18"/>
      <c r="C16" s="18"/>
      <c r="D16" s="18"/>
      <c r="E16" s="18"/>
      <c r="F16" s="18"/>
      <c r="G16" s="18"/>
      <c r="H16" s="18"/>
      <c r="I16" s="158"/>
      <c r="J16" s="18"/>
      <c r="K16" s="194"/>
      <c r="L16" s="36"/>
      <c r="M16" s="36"/>
      <c r="N16" s="36"/>
      <c r="O16" s="37"/>
      <c r="P16" s="18"/>
      <c r="Q16" s="163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15.75" customHeight="1" thickBot="1">
      <c r="A17" s="32"/>
      <c r="B17" s="144" t="s">
        <v>17</v>
      </c>
      <c r="C17" s="145"/>
      <c r="D17" s="146"/>
      <c r="E17" s="18"/>
      <c r="F17" s="18"/>
      <c r="G17" s="18"/>
      <c r="H17" s="18"/>
      <c r="I17" s="158"/>
      <c r="J17" s="18"/>
      <c r="K17" s="194"/>
      <c r="L17" s="36"/>
      <c r="M17" s="36"/>
      <c r="N17" s="36"/>
      <c r="O17" s="37"/>
      <c r="P17" s="18"/>
      <c r="Q17" s="163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14.25" thickBot="1" thickTop="1">
      <c r="A18" s="32"/>
      <c r="B18" s="8" t="s">
        <v>21</v>
      </c>
      <c r="C18" s="8" t="s">
        <v>23</v>
      </c>
      <c r="D18" s="8" t="s">
        <v>13</v>
      </c>
      <c r="E18" s="18"/>
      <c r="F18" s="18"/>
      <c r="G18" s="18"/>
      <c r="H18" s="18"/>
      <c r="I18" s="158"/>
      <c r="J18" s="18"/>
      <c r="K18" s="195"/>
      <c r="L18" s="38"/>
      <c r="M18" s="38"/>
      <c r="N18" s="38"/>
      <c r="O18" s="39"/>
      <c r="P18" s="18"/>
      <c r="Q18" s="163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13.5" thickBot="1">
      <c r="A19" s="32"/>
      <c r="B19" s="9">
        <f>SUM(B7*B8)</f>
        <v>1</v>
      </c>
      <c r="C19" s="9">
        <f>IF(B9&gt;0,B6+B9,B6-B10)</f>
        <v>19.75</v>
      </c>
      <c r="D19" s="9">
        <f>IF(B9&gt;0,(B5+B9)/B7,(B5-B10)/B7)</f>
        <v>13.75</v>
      </c>
      <c r="E19" s="18"/>
      <c r="F19" s="18"/>
      <c r="G19" s="18"/>
      <c r="H19" s="18"/>
      <c r="I19" s="158"/>
      <c r="J19" s="18"/>
      <c r="K19" s="18"/>
      <c r="L19" s="18"/>
      <c r="M19" s="18"/>
      <c r="N19" s="18"/>
      <c r="O19" s="18"/>
      <c r="P19" s="18"/>
      <c r="Q19" s="163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15.75" customHeight="1" thickTop="1">
      <c r="A20" s="32"/>
      <c r="B20" s="18"/>
      <c r="C20" s="18"/>
      <c r="D20" s="18"/>
      <c r="E20" s="18"/>
      <c r="F20" s="18"/>
      <c r="G20" s="18"/>
      <c r="H20" s="18"/>
      <c r="I20" s="204"/>
      <c r="J20" s="25"/>
      <c r="K20" s="190">
        <f>SUM(D28)</f>
        <v>10.25</v>
      </c>
      <c r="L20" s="191"/>
      <c r="M20" s="41" t="s">
        <v>8</v>
      </c>
      <c r="N20" s="192">
        <f>SUM(B13)</f>
        <v>2</v>
      </c>
      <c r="O20" s="193"/>
      <c r="P20" s="25"/>
      <c r="Q20" s="181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2.75">
      <c r="A22" s="3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13.5" thickBot="1">
      <c r="A23" s="3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3.5" thickBot="1">
      <c r="A24" s="32"/>
      <c r="B24" s="144" t="s">
        <v>16</v>
      </c>
      <c r="C24" s="176"/>
      <c r="D24" s="176"/>
      <c r="E24" s="176"/>
      <c r="F24" s="176"/>
      <c r="G24" s="17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4.25" thickBot="1" thickTop="1">
      <c r="A25" s="32"/>
      <c r="B25" s="26" t="s">
        <v>12</v>
      </c>
      <c r="C25" s="26" t="s">
        <v>13</v>
      </c>
      <c r="D25" s="26" t="s">
        <v>20</v>
      </c>
      <c r="E25" s="26" t="s">
        <v>14</v>
      </c>
      <c r="F25" s="26" t="s">
        <v>15</v>
      </c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4.25" thickBot="1" thickTop="1">
      <c r="A26" s="32"/>
      <c r="B26" s="3" t="s">
        <v>9</v>
      </c>
      <c r="C26" s="4">
        <f>SUM(B11)</f>
        <v>2</v>
      </c>
      <c r="D26" s="6">
        <f>SUM(C19)</f>
        <v>19.75</v>
      </c>
      <c r="E26" s="6">
        <f>SUM(B19*2)</f>
        <v>2</v>
      </c>
      <c r="F26" s="126"/>
      <c r="G26" s="1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3.5" thickBot="1">
      <c r="A27" s="32"/>
      <c r="B27" s="30" t="s">
        <v>30</v>
      </c>
      <c r="C27" s="4">
        <f>SUM(B12)</f>
        <v>2</v>
      </c>
      <c r="D27" s="6">
        <f>SUM(D19-(2*B11)+(2*B14))</f>
        <v>10.25</v>
      </c>
      <c r="E27" s="6">
        <f>SUM(B19)</f>
        <v>1</v>
      </c>
      <c r="F27" s="126"/>
      <c r="G27" s="1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3.5" thickBot="1">
      <c r="A28" s="32"/>
      <c r="B28" s="2" t="s">
        <v>31</v>
      </c>
      <c r="C28" s="5">
        <f>SUM(B13)</f>
        <v>2</v>
      </c>
      <c r="D28" s="7">
        <f>SUM(D27)</f>
        <v>10.25</v>
      </c>
      <c r="E28" s="7">
        <f>SUM(B19*2)</f>
        <v>2</v>
      </c>
      <c r="F28" s="128"/>
      <c r="G28" s="129"/>
      <c r="H28" s="18"/>
      <c r="I28" s="144" t="s">
        <v>69</v>
      </c>
      <c r="J28" s="199"/>
      <c r="K28" s="199"/>
      <c r="L28" s="199"/>
      <c r="M28" s="199"/>
      <c r="N28" s="199"/>
      <c r="O28" s="200"/>
      <c r="P28" s="18"/>
      <c r="Q28" s="18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4.25" thickBot="1" thickTop="1">
      <c r="A29" s="32"/>
      <c r="B29" s="1" t="s">
        <v>11</v>
      </c>
      <c r="C29" s="5">
        <f>SUM(D27-B15)</f>
        <v>10.125</v>
      </c>
      <c r="D29" s="7">
        <f>SUM((C19-(2*B13)-B12)/2+(2*B14)-B15)</f>
        <v>7.25</v>
      </c>
      <c r="E29" s="7">
        <f>SUM(B19*2)</f>
        <v>2</v>
      </c>
      <c r="F29" s="128"/>
      <c r="G29" s="129"/>
      <c r="H29" s="18"/>
      <c r="I29" s="201" t="s">
        <v>67</v>
      </c>
      <c r="J29" s="202"/>
      <c r="K29" s="202"/>
      <c r="L29" s="202"/>
      <c r="M29" s="202"/>
      <c r="N29" s="202"/>
      <c r="O29" s="203"/>
      <c r="P29" s="18"/>
      <c r="Q29" s="18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</sheetData>
  <sheetProtection password="811B" sheet="1" objects="1" scenarios="1" selectLockedCells="1"/>
  <mergeCells count="29">
    <mergeCell ref="I28:O28"/>
    <mergeCell ref="I29:O29"/>
    <mergeCell ref="I13:I20"/>
    <mergeCell ref="B4:E4"/>
    <mergeCell ref="B24:G24"/>
    <mergeCell ref="C14:E14"/>
    <mergeCell ref="C12:E12"/>
    <mergeCell ref="B17:D17"/>
    <mergeCell ref="C9:E9"/>
    <mergeCell ref="C10:E10"/>
    <mergeCell ref="C11:E11"/>
    <mergeCell ref="C13:E13"/>
    <mergeCell ref="K6:O6"/>
    <mergeCell ref="K7:K10"/>
    <mergeCell ref="C6:E6"/>
    <mergeCell ref="C7:E7"/>
    <mergeCell ref="C8:E8"/>
    <mergeCell ref="I4:I11"/>
    <mergeCell ref="C5:E5"/>
    <mergeCell ref="Q4:Q11"/>
    <mergeCell ref="Q13:Q20"/>
    <mergeCell ref="K4:L4"/>
    <mergeCell ref="N4:O4"/>
    <mergeCell ref="K12:L12"/>
    <mergeCell ref="N12:O12"/>
    <mergeCell ref="K20:L20"/>
    <mergeCell ref="N20:O20"/>
    <mergeCell ref="K14:O14"/>
    <mergeCell ref="K15:K18"/>
  </mergeCells>
  <printOptions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5"/>
    <pageSetUpPr fitToPage="1"/>
  </sheetPr>
  <dimension ref="A1:AC42"/>
  <sheetViews>
    <sheetView workbookViewId="0" topLeftCell="A1">
      <selection activeCell="F26" sqref="F26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5" width="9.421875" style="0" customWidth="1"/>
    <col min="6" max="6" width="6.00390625" style="0" customWidth="1"/>
    <col min="7" max="7" width="3.57421875" style="0" customWidth="1"/>
    <col min="8" max="8" width="1.28515625" style="0" customWidth="1"/>
    <col min="9" max="9" width="8.8515625" style="0" customWidth="1"/>
    <col min="10" max="10" width="2.7109375" style="0" customWidth="1"/>
    <col min="11" max="11" width="8.8515625" style="0" customWidth="1"/>
    <col min="12" max="12" width="1.28515625" style="0" customWidth="1"/>
    <col min="13" max="13" width="3.57421875" style="0" customWidth="1"/>
    <col min="14" max="14" width="1.28515625" style="0" customWidth="1"/>
    <col min="15" max="15" width="8.8515625" style="0" customWidth="1"/>
    <col min="16" max="16" width="2.7109375" style="0" customWidth="1"/>
    <col min="17" max="17" width="8.8515625" style="0" customWidth="1"/>
    <col min="18" max="18" width="1.28515625" style="0" customWidth="1"/>
    <col min="19" max="19" width="3.57421875" style="0" customWidth="1"/>
  </cols>
  <sheetData>
    <row r="1" spans="1:29" ht="12.75">
      <c r="A1" s="32"/>
      <c r="B1" s="32"/>
      <c r="C1" s="32"/>
      <c r="D1" s="32"/>
      <c r="E1" s="3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61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5.75" customHeight="1" thickBot="1">
      <c r="A4" s="32"/>
      <c r="B4" s="144" t="s">
        <v>0</v>
      </c>
      <c r="C4" s="176"/>
      <c r="D4" s="176"/>
      <c r="E4" s="177"/>
      <c r="G4" s="161">
        <f>SUM(B11)</f>
        <v>2</v>
      </c>
      <c r="H4" s="25"/>
      <c r="I4" s="182">
        <f>SUM(D28)</f>
        <v>17.25</v>
      </c>
      <c r="J4" s="183"/>
      <c r="K4" s="183"/>
      <c r="L4" s="183"/>
      <c r="M4" s="31" t="s">
        <v>8</v>
      </c>
      <c r="N4" s="222">
        <f>SUM(B13)</f>
        <v>2</v>
      </c>
      <c r="O4" s="222"/>
      <c r="P4" s="222"/>
      <c r="Q4" s="223"/>
      <c r="R4" s="18"/>
      <c r="S4" s="166">
        <f>SUM(B11)</f>
        <v>2</v>
      </c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4.25" customHeight="1" thickBot="1" thickTop="1">
      <c r="A5" s="32"/>
      <c r="B5" s="48">
        <v>20</v>
      </c>
      <c r="C5" s="196" t="s">
        <v>1</v>
      </c>
      <c r="D5" s="197"/>
      <c r="E5" s="198"/>
      <c r="F5" s="18"/>
      <c r="G5" s="162"/>
      <c r="H5" s="18"/>
      <c r="I5" s="18"/>
      <c r="J5" s="18"/>
      <c r="K5" s="18"/>
      <c r="L5" s="18"/>
      <c r="M5" s="46"/>
      <c r="N5" s="18"/>
      <c r="O5" s="18"/>
      <c r="P5" s="18"/>
      <c r="Q5" s="18"/>
      <c r="R5" s="18"/>
      <c r="S5" s="167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14.25" customHeight="1" thickBot="1" thickTop="1">
      <c r="A6" s="32"/>
      <c r="B6" s="49">
        <v>12</v>
      </c>
      <c r="C6" s="155" t="s">
        <v>22</v>
      </c>
      <c r="D6" s="156"/>
      <c r="E6" s="157"/>
      <c r="F6" s="18"/>
      <c r="G6" s="162"/>
      <c r="H6" s="18"/>
      <c r="I6" s="168">
        <f>SUM(C29)</f>
        <v>7.75</v>
      </c>
      <c r="J6" s="169"/>
      <c r="K6" s="170"/>
      <c r="L6" s="25"/>
      <c r="M6" s="218">
        <f>SUM(B12)</f>
        <v>2</v>
      </c>
      <c r="N6" s="25"/>
      <c r="O6" s="208">
        <f>SUM(C29)</f>
        <v>7.75</v>
      </c>
      <c r="P6" s="209"/>
      <c r="Q6" s="210"/>
      <c r="R6" s="18"/>
      <c r="S6" s="167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3.5" customHeight="1" thickBot="1">
      <c r="A7" s="32"/>
      <c r="B7" s="49">
        <v>1</v>
      </c>
      <c r="C7" s="155" t="s">
        <v>18</v>
      </c>
      <c r="D7" s="156"/>
      <c r="E7" s="157"/>
      <c r="F7" s="18"/>
      <c r="G7" s="162"/>
      <c r="H7" s="18"/>
      <c r="I7" s="148">
        <f>SUM(D29)</f>
        <v>9.125</v>
      </c>
      <c r="J7" s="211"/>
      <c r="K7" s="212"/>
      <c r="L7" s="18"/>
      <c r="M7" s="219"/>
      <c r="N7" s="18"/>
      <c r="O7" s="148">
        <f>SUM(D29)</f>
        <v>9.125</v>
      </c>
      <c r="P7" s="211"/>
      <c r="Q7" s="212"/>
      <c r="R7" s="18"/>
      <c r="S7" s="167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ht="13.5" thickBot="1">
      <c r="A8" s="32"/>
      <c r="B8" s="49">
        <v>1</v>
      </c>
      <c r="C8" s="155" t="s">
        <v>19</v>
      </c>
      <c r="D8" s="156"/>
      <c r="E8" s="157"/>
      <c r="F8" s="18"/>
      <c r="G8" s="162"/>
      <c r="H8" s="18"/>
      <c r="I8" s="148"/>
      <c r="J8" s="211"/>
      <c r="K8" s="212"/>
      <c r="L8" s="18"/>
      <c r="M8" s="219"/>
      <c r="N8" s="18"/>
      <c r="O8" s="148"/>
      <c r="P8" s="211"/>
      <c r="Q8" s="212"/>
      <c r="R8" s="18"/>
      <c r="S8" s="167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13.5" thickBot="1">
      <c r="A9" s="32"/>
      <c r="B9" s="49">
        <v>0.75</v>
      </c>
      <c r="C9" s="155" t="s">
        <v>2</v>
      </c>
      <c r="D9" s="156"/>
      <c r="E9" s="157"/>
      <c r="F9" s="18"/>
      <c r="G9" s="162"/>
      <c r="H9" s="18"/>
      <c r="I9" s="148"/>
      <c r="J9" s="211"/>
      <c r="K9" s="212"/>
      <c r="L9" s="18"/>
      <c r="M9" s="219"/>
      <c r="N9" s="18"/>
      <c r="O9" s="148"/>
      <c r="P9" s="211"/>
      <c r="Q9" s="212"/>
      <c r="R9" s="18"/>
      <c r="S9" s="167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15.75" thickBot="1">
      <c r="A10" s="32"/>
      <c r="B10" s="49">
        <v>0</v>
      </c>
      <c r="C10" s="155" t="s">
        <v>3</v>
      </c>
      <c r="D10" s="156"/>
      <c r="E10" s="157"/>
      <c r="F10" s="18"/>
      <c r="G10" s="10" t="s">
        <v>8</v>
      </c>
      <c r="H10" s="18"/>
      <c r="I10" s="148"/>
      <c r="J10" s="211"/>
      <c r="K10" s="212"/>
      <c r="L10" s="18"/>
      <c r="M10" s="27" t="s">
        <v>8</v>
      </c>
      <c r="N10" s="18"/>
      <c r="O10" s="148"/>
      <c r="P10" s="211"/>
      <c r="Q10" s="212"/>
      <c r="R10" s="18"/>
      <c r="S10" s="17" t="s">
        <v>8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3.5" customHeight="1" thickBot="1">
      <c r="A11" s="32"/>
      <c r="B11" s="50">
        <v>2</v>
      </c>
      <c r="C11" s="155" t="s">
        <v>24</v>
      </c>
      <c r="D11" s="156"/>
      <c r="E11" s="157"/>
      <c r="F11" s="18"/>
      <c r="G11" s="158">
        <f>SUM(D26)</f>
        <v>12.75</v>
      </c>
      <c r="H11" s="18"/>
      <c r="I11" s="148"/>
      <c r="J11" s="211"/>
      <c r="K11" s="212"/>
      <c r="L11" s="18"/>
      <c r="M11" s="216">
        <f>SUM(D27)</f>
        <v>9.25</v>
      </c>
      <c r="N11" s="18"/>
      <c r="O11" s="148"/>
      <c r="P11" s="211"/>
      <c r="Q11" s="212"/>
      <c r="R11" s="18"/>
      <c r="S11" s="163">
        <f>SUM(D26)</f>
        <v>12.75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3.5" thickBot="1">
      <c r="A12" s="32"/>
      <c r="B12" s="51">
        <v>2</v>
      </c>
      <c r="C12" s="155" t="s">
        <v>25</v>
      </c>
      <c r="D12" s="156"/>
      <c r="E12" s="157"/>
      <c r="F12" s="18"/>
      <c r="G12" s="158"/>
      <c r="H12" s="18"/>
      <c r="I12" s="148"/>
      <c r="J12" s="211"/>
      <c r="K12" s="212"/>
      <c r="L12" s="18"/>
      <c r="M12" s="216"/>
      <c r="N12" s="18"/>
      <c r="O12" s="148"/>
      <c r="P12" s="211"/>
      <c r="Q12" s="212"/>
      <c r="R12" s="18"/>
      <c r="S12" s="163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3.5" thickBot="1">
      <c r="A13" s="32"/>
      <c r="B13" s="52">
        <v>2</v>
      </c>
      <c r="C13" s="155" t="s">
        <v>5</v>
      </c>
      <c r="D13" s="156"/>
      <c r="E13" s="157"/>
      <c r="F13" s="18"/>
      <c r="G13" s="158"/>
      <c r="H13" s="18"/>
      <c r="I13" s="148"/>
      <c r="J13" s="211"/>
      <c r="K13" s="212"/>
      <c r="L13" s="18"/>
      <c r="M13" s="216"/>
      <c r="N13" s="18"/>
      <c r="O13" s="148"/>
      <c r="P13" s="211"/>
      <c r="Q13" s="212"/>
      <c r="R13" s="18"/>
      <c r="S13" s="163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3.5" thickBot="1">
      <c r="A14" s="32"/>
      <c r="B14" s="53">
        <v>0.25</v>
      </c>
      <c r="C14" s="205" t="s">
        <v>6</v>
      </c>
      <c r="D14" s="206"/>
      <c r="E14" s="207"/>
      <c r="F14" s="18"/>
      <c r="G14" s="158"/>
      <c r="H14" s="18"/>
      <c r="I14" s="148"/>
      <c r="J14" s="211"/>
      <c r="K14" s="212"/>
      <c r="L14" s="18"/>
      <c r="M14" s="216"/>
      <c r="N14" s="18"/>
      <c r="O14" s="148"/>
      <c r="P14" s="211"/>
      <c r="Q14" s="212"/>
      <c r="R14" s="18"/>
      <c r="S14" s="163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13.5" thickBot="1">
      <c r="A15" s="32"/>
      <c r="B15" s="54">
        <v>0.125</v>
      </c>
      <c r="C15" s="29" t="s">
        <v>7</v>
      </c>
      <c r="D15" s="29"/>
      <c r="E15" s="29"/>
      <c r="F15" s="18"/>
      <c r="G15" s="158"/>
      <c r="H15" s="18"/>
      <c r="I15" s="213"/>
      <c r="J15" s="214"/>
      <c r="K15" s="215"/>
      <c r="L15" s="18"/>
      <c r="M15" s="217"/>
      <c r="N15" s="25"/>
      <c r="O15" s="213"/>
      <c r="P15" s="214"/>
      <c r="Q15" s="215"/>
      <c r="R15" s="18"/>
      <c r="S15" s="163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13.5" thickBot="1">
      <c r="A16" s="32"/>
      <c r="C16" s="18"/>
      <c r="E16" s="18"/>
      <c r="F16" s="18"/>
      <c r="G16" s="158"/>
      <c r="H16" s="18"/>
      <c r="I16" s="18"/>
      <c r="J16" s="18"/>
      <c r="K16" s="18"/>
      <c r="L16" s="18"/>
      <c r="M16" s="45"/>
      <c r="N16" s="18"/>
      <c r="O16" s="18"/>
      <c r="P16" s="18"/>
      <c r="Q16" s="18"/>
      <c r="R16" s="18"/>
      <c r="S16" s="163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15.75" customHeight="1" thickBot="1" thickTop="1">
      <c r="A17" s="32"/>
      <c r="B17" s="144" t="s">
        <v>17</v>
      </c>
      <c r="C17" s="145"/>
      <c r="D17" s="146"/>
      <c r="E17" s="18"/>
      <c r="F17" s="18"/>
      <c r="G17" s="204"/>
      <c r="H17" s="18"/>
      <c r="I17" s="190">
        <f>SUM(D28)</f>
        <v>17.25</v>
      </c>
      <c r="J17" s="191"/>
      <c r="K17" s="191"/>
      <c r="L17" s="191"/>
      <c r="M17" s="28" t="s">
        <v>8</v>
      </c>
      <c r="N17" s="220">
        <f>SUM(B13)</f>
        <v>2</v>
      </c>
      <c r="O17" s="220"/>
      <c r="P17" s="220"/>
      <c r="Q17" s="221"/>
      <c r="R17" s="18"/>
      <c r="S17" s="181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4.25" thickBot="1" thickTop="1">
      <c r="A18" s="32"/>
      <c r="B18" s="8" t="s">
        <v>21</v>
      </c>
      <c r="C18" s="8" t="s">
        <v>23</v>
      </c>
      <c r="D18" s="8" t="s">
        <v>13</v>
      </c>
      <c r="E18" s="18"/>
      <c r="F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13.5" thickBot="1">
      <c r="A19" s="32"/>
      <c r="B19" s="9">
        <f>SUM(B7*B8)</f>
        <v>1</v>
      </c>
      <c r="C19" s="9">
        <f>IF(B9&gt;0,B6+B9,B6-B10)</f>
        <v>12.75</v>
      </c>
      <c r="D19" s="9">
        <f>IF(B9&gt;0,(B5+B9)/B7,(B5-B10)/B7)</f>
        <v>20.75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12.75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12.75">
      <c r="A22" s="3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13.5" thickBot="1">
      <c r="A23" s="3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13.5" thickBot="1">
      <c r="A24" s="32"/>
      <c r="B24" s="144" t="s">
        <v>16</v>
      </c>
      <c r="C24" s="176"/>
      <c r="D24" s="176"/>
      <c r="E24" s="176"/>
      <c r="F24" s="176"/>
      <c r="G24" s="17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4.25" thickBot="1" thickTop="1">
      <c r="A25" s="32"/>
      <c r="B25" s="26" t="s">
        <v>12</v>
      </c>
      <c r="C25" s="26" t="s">
        <v>13</v>
      </c>
      <c r="D25" s="26" t="s">
        <v>20</v>
      </c>
      <c r="E25" s="26" t="s">
        <v>14</v>
      </c>
      <c r="F25" s="26" t="s">
        <v>15</v>
      </c>
      <c r="G25" s="26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4.25" thickBot="1" thickTop="1">
      <c r="A26" s="32"/>
      <c r="B26" s="3" t="s">
        <v>26</v>
      </c>
      <c r="C26" s="4">
        <f>SUM(B11)</f>
        <v>2</v>
      </c>
      <c r="D26" s="6">
        <f>SUM(C19)</f>
        <v>12.75</v>
      </c>
      <c r="E26" s="6">
        <f>SUM(B19*2)</f>
        <v>2</v>
      </c>
      <c r="F26" s="124"/>
      <c r="G26" s="1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3.5" thickBot="1">
      <c r="A27" s="32"/>
      <c r="B27" s="30" t="s">
        <v>27</v>
      </c>
      <c r="C27" s="4">
        <f>SUM(B12)</f>
        <v>2</v>
      </c>
      <c r="D27" s="6">
        <f>SUM(C19-(2*B13)+(2*B14))</f>
        <v>9.25</v>
      </c>
      <c r="E27" s="6">
        <f>SUM(B19)</f>
        <v>1</v>
      </c>
      <c r="F27" s="124"/>
      <c r="G27" s="1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13.5" thickBot="1">
      <c r="A28" s="32"/>
      <c r="B28" s="2" t="s">
        <v>10</v>
      </c>
      <c r="C28" s="5">
        <f>SUM(B13)</f>
        <v>2</v>
      </c>
      <c r="D28" s="7">
        <f>SUM(D19-(2*B11)+(2*B14))</f>
        <v>17.25</v>
      </c>
      <c r="E28" s="7">
        <f>SUM(B19*2)</f>
        <v>2</v>
      </c>
      <c r="F28" s="125"/>
      <c r="G28" s="129"/>
      <c r="H28" s="18"/>
      <c r="I28" s="144" t="s">
        <v>69</v>
      </c>
      <c r="J28" s="176"/>
      <c r="K28" s="176"/>
      <c r="L28" s="171"/>
      <c r="M28" s="171"/>
      <c r="N28" s="171"/>
      <c r="O28" s="172"/>
      <c r="P28" s="18"/>
      <c r="Q28" s="18"/>
      <c r="R28" s="18"/>
      <c r="S28" s="18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4.25" thickBot="1" thickTop="1">
      <c r="A29" s="32"/>
      <c r="B29" s="1" t="s">
        <v>11</v>
      </c>
      <c r="C29" s="5">
        <f>SUM(((D19-B12)-(2*B11))/2+(2*B14)-B15)</f>
        <v>7.75</v>
      </c>
      <c r="D29" s="7">
        <f>SUM(C19-(2*B13)+(2*B14)-B15)</f>
        <v>9.125</v>
      </c>
      <c r="E29" s="7">
        <f>SUM(B19*2)</f>
        <v>2</v>
      </c>
      <c r="F29" s="125"/>
      <c r="G29" s="129"/>
      <c r="H29" s="18"/>
      <c r="I29" s="201" t="s">
        <v>68</v>
      </c>
      <c r="J29" s="202"/>
      <c r="K29" s="202"/>
      <c r="L29" s="202"/>
      <c r="M29" s="202"/>
      <c r="N29" s="202"/>
      <c r="O29" s="203"/>
      <c r="P29" s="18"/>
      <c r="Q29" s="18"/>
      <c r="R29" s="18"/>
      <c r="S29" s="18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</sheetData>
  <sheetProtection password="811B" sheet="1" objects="1" scenarios="1" selectLockedCells="1"/>
  <mergeCells count="29">
    <mergeCell ref="I28:O28"/>
    <mergeCell ref="I29:O29"/>
    <mergeCell ref="M6:M9"/>
    <mergeCell ref="S4:S9"/>
    <mergeCell ref="S11:S17"/>
    <mergeCell ref="I17:L17"/>
    <mergeCell ref="N17:Q17"/>
    <mergeCell ref="I4:L4"/>
    <mergeCell ref="N4:Q4"/>
    <mergeCell ref="I6:K6"/>
    <mergeCell ref="O6:Q6"/>
    <mergeCell ref="O7:Q15"/>
    <mergeCell ref="M11:M15"/>
    <mergeCell ref="C6:E6"/>
    <mergeCell ref="C7:E7"/>
    <mergeCell ref="C8:E8"/>
    <mergeCell ref="I7:K15"/>
    <mergeCell ref="G11:G17"/>
    <mergeCell ref="G4:G9"/>
    <mergeCell ref="B4:E4"/>
    <mergeCell ref="C5:E5"/>
    <mergeCell ref="B24:G24"/>
    <mergeCell ref="C14:E14"/>
    <mergeCell ref="C12:E12"/>
    <mergeCell ref="B17:D17"/>
    <mergeCell ref="C9:E9"/>
    <mergeCell ref="C10:E10"/>
    <mergeCell ref="C11:E11"/>
    <mergeCell ref="C13:E13"/>
  </mergeCells>
  <printOptions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4"/>
    <pageSetUpPr fitToPage="1"/>
  </sheetPr>
  <dimension ref="A1:Z51"/>
  <sheetViews>
    <sheetView workbookViewId="0" topLeftCell="A1">
      <selection activeCell="B20" sqref="B20"/>
    </sheetView>
  </sheetViews>
  <sheetFormatPr defaultColWidth="9.140625" defaultRowHeight="12.75"/>
  <cols>
    <col min="8" max="8" width="1.8515625" style="0" customWidth="1"/>
    <col min="9" max="9" width="3.140625" style="0" customWidth="1"/>
    <col min="10" max="10" width="2.140625" style="0" customWidth="1"/>
    <col min="12" max="12" width="1.57421875" style="0" customWidth="1"/>
    <col min="13" max="13" width="2.57421875" style="0" customWidth="1"/>
    <col min="14" max="14" width="1.8515625" style="0" customWidth="1"/>
    <col min="16" max="16" width="2.140625" style="0" customWidth="1"/>
    <col min="17" max="17" width="3.140625" style="0" customWidth="1"/>
  </cols>
  <sheetData>
    <row r="1" spans="1:26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32"/>
      <c r="B7" s="248" t="s">
        <v>0</v>
      </c>
      <c r="C7" s="256"/>
      <c r="D7" s="256"/>
      <c r="E7" s="25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32"/>
      <c r="S7" s="32"/>
      <c r="T7" s="32"/>
      <c r="U7" s="32"/>
      <c r="V7" s="32"/>
      <c r="W7" s="32"/>
      <c r="X7" s="32"/>
      <c r="Y7" s="32"/>
      <c r="Z7" s="32"/>
    </row>
    <row r="8" spans="1:26" ht="14.25" thickBot="1" thickTop="1">
      <c r="A8" s="32"/>
      <c r="B8" s="55">
        <v>36</v>
      </c>
      <c r="C8" s="251" t="s">
        <v>1</v>
      </c>
      <c r="D8" s="251"/>
      <c r="E8" s="25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32"/>
      <c r="S8" s="32"/>
      <c r="T8" s="32"/>
      <c r="U8" s="32"/>
      <c r="V8" s="32"/>
      <c r="W8" s="32"/>
      <c r="X8" s="32"/>
      <c r="Y8" s="32"/>
      <c r="Z8" s="32"/>
    </row>
    <row r="9" spans="1:26" ht="13.5" thickBot="1">
      <c r="A9" s="32"/>
      <c r="B9" s="56">
        <v>40</v>
      </c>
      <c r="C9" s="253" t="s">
        <v>22</v>
      </c>
      <c r="D9" s="253"/>
      <c r="E9" s="253"/>
      <c r="F9" s="18"/>
      <c r="G9" s="18"/>
      <c r="H9" s="18"/>
      <c r="I9" s="243">
        <f>SUM(B14)</f>
        <v>2</v>
      </c>
      <c r="J9" s="18"/>
      <c r="K9" s="234">
        <f>SUM(E32)</f>
        <v>14.3125</v>
      </c>
      <c r="L9" s="235"/>
      <c r="M9" s="59" t="s">
        <v>8</v>
      </c>
      <c r="N9" s="236">
        <f>SUM(B16)</f>
        <v>2</v>
      </c>
      <c r="O9" s="237"/>
      <c r="P9" s="18"/>
      <c r="Q9" s="229">
        <f>SUM(B14)</f>
        <v>2</v>
      </c>
      <c r="R9" s="32"/>
      <c r="S9" s="32"/>
      <c r="T9" s="32"/>
      <c r="U9" s="32"/>
      <c r="V9" s="32"/>
      <c r="W9" s="32"/>
      <c r="X9" s="32"/>
      <c r="Y9" s="32"/>
      <c r="Z9" s="32"/>
    </row>
    <row r="10" spans="1:26" ht="13.5" thickBot="1">
      <c r="A10" s="32"/>
      <c r="B10" s="56">
        <v>2</v>
      </c>
      <c r="C10" s="253" t="s">
        <v>18</v>
      </c>
      <c r="D10" s="253"/>
      <c r="E10" s="253"/>
      <c r="F10" s="18"/>
      <c r="G10" s="18"/>
      <c r="H10" s="18"/>
      <c r="I10" s="244"/>
      <c r="J10" s="18"/>
      <c r="K10" s="18"/>
      <c r="L10" s="18"/>
      <c r="M10" s="18"/>
      <c r="N10" s="18"/>
      <c r="O10" s="18"/>
      <c r="P10" s="18"/>
      <c r="Q10" s="230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4.25" thickBot="1" thickTop="1">
      <c r="A11" s="32"/>
      <c r="B11" s="56">
        <v>1</v>
      </c>
      <c r="C11" s="253" t="s">
        <v>19</v>
      </c>
      <c r="D11" s="253"/>
      <c r="E11" s="253"/>
      <c r="F11" s="18"/>
      <c r="G11" s="18"/>
      <c r="H11" s="18"/>
      <c r="I11" s="244"/>
      <c r="J11" s="18"/>
      <c r="K11" s="61">
        <f>SUM(D33)</f>
        <v>6.28125</v>
      </c>
      <c r="L11" s="18"/>
      <c r="M11" s="218">
        <f>SUM(B15)</f>
        <v>2</v>
      </c>
      <c r="N11" s="18"/>
      <c r="O11" s="61">
        <f>SUM(D33)</f>
        <v>6.28125</v>
      </c>
      <c r="P11" s="18"/>
      <c r="Q11" s="230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3.5" thickBot="1">
      <c r="A12" s="32"/>
      <c r="B12" s="56">
        <v>0</v>
      </c>
      <c r="C12" s="253" t="s">
        <v>2</v>
      </c>
      <c r="D12" s="253"/>
      <c r="E12" s="253"/>
      <c r="F12" s="18"/>
      <c r="G12" s="18"/>
      <c r="H12" s="18"/>
      <c r="I12" s="244"/>
      <c r="J12" s="18"/>
      <c r="K12" s="224">
        <f>SUM(E33)</f>
        <v>6.875</v>
      </c>
      <c r="L12" s="18"/>
      <c r="M12" s="219"/>
      <c r="N12" s="18"/>
      <c r="O12" s="224">
        <f>SUM(E33)</f>
        <v>6.875</v>
      </c>
      <c r="P12" s="18"/>
      <c r="Q12" s="230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3.5" thickBot="1">
      <c r="A13" s="32"/>
      <c r="B13" s="56">
        <v>0.375</v>
      </c>
      <c r="C13" s="253" t="s">
        <v>3</v>
      </c>
      <c r="D13" s="253"/>
      <c r="E13" s="253"/>
      <c r="F13" s="18"/>
      <c r="G13" s="18"/>
      <c r="H13" s="18"/>
      <c r="I13" s="244"/>
      <c r="J13" s="69"/>
      <c r="K13" s="225"/>
      <c r="L13" s="18"/>
      <c r="M13" s="219"/>
      <c r="N13" s="18"/>
      <c r="O13" s="225"/>
      <c r="P13" s="18"/>
      <c r="Q13" s="230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3.5" thickBot="1">
      <c r="A14" s="32"/>
      <c r="B14" s="52">
        <v>2</v>
      </c>
      <c r="C14" s="253" t="s">
        <v>24</v>
      </c>
      <c r="D14" s="253"/>
      <c r="E14" s="253"/>
      <c r="F14" s="18"/>
      <c r="G14" s="18"/>
      <c r="H14" s="18"/>
      <c r="I14" s="244"/>
      <c r="J14" s="69"/>
      <c r="K14" s="225"/>
      <c r="L14" s="18"/>
      <c r="M14" s="219"/>
      <c r="N14" s="18"/>
      <c r="O14" s="225"/>
      <c r="P14" s="18"/>
      <c r="Q14" s="230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thickBot="1">
      <c r="A15" s="32"/>
      <c r="B15" s="51">
        <v>2</v>
      </c>
      <c r="C15" s="253" t="s">
        <v>25</v>
      </c>
      <c r="D15" s="253"/>
      <c r="E15" s="253"/>
      <c r="F15" s="18"/>
      <c r="G15" s="18"/>
      <c r="H15" s="18"/>
      <c r="I15" s="244"/>
      <c r="J15" s="18"/>
      <c r="K15" s="225"/>
      <c r="L15" s="18"/>
      <c r="M15" s="27" t="s">
        <v>8</v>
      </c>
      <c r="N15" s="18"/>
      <c r="O15" s="225"/>
      <c r="P15" s="18"/>
      <c r="Q15" s="230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3.5" thickBot="1">
      <c r="A16" s="32"/>
      <c r="B16" s="50">
        <v>2</v>
      </c>
      <c r="C16" s="253" t="s">
        <v>29</v>
      </c>
      <c r="D16" s="253"/>
      <c r="E16" s="253"/>
      <c r="F16" s="18"/>
      <c r="G16" s="18"/>
      <c r="H16" s="18"/>
      <c r="I16" s="244"/>
      <c r="J16" s="18"/>
      <c r="K16" s="225"/>
      <c r="L16" s="18"/>
      <c r="M16" s="216">
        <f>SUM(E30)</f>
        <v>7</v>
      </c>
      <c r="N16" s="18"/>
      <c r="O16" s="225"/>
      <c r="P16" s="18"/>
      <c r="Q16" s="230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3.5" thickBot="1">
      <c r="A17" s="32"/>
      <c r="B17" s="130">
        <v>2</v>
      </c>
      <c r="C17" s="147" t="s">
        <v>28</v>
      </c>
      <c r="D17" s="147"/>
      <c r="E17" s="147"/>
      <c r="F17" s="18"/>
      <c r="G17" s="18"/>
      <c r="H17" s="18"/>
      <c r="I17" s="244"/>
      <c r="J17" s="18"/>
      <c r="K17" s="225"/>
      <c r="L17" s="18"/>
      <c r="M17" s="216"/>
      <c r="N17" s="18"/>
      <c r="O17" s="225"/>
      <c r="P17" s="18"/>
      <c r="Q17" s="230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3.5" thickBot="1">
      <c r="A18" s="32"/>
      <c r="B18" s="49">
        <v>9.5</v>
      </c>
      <c r="C18" s="147" t="s">
        <v>32</v>
      </c>
      <c r="D18" s="147"/>
      <c r="E18" s="147"/>
      <c r="F18" s="18"/>
      <c r="G18" s="18"/>
      <c r="H18" s="18"/>
      <c r="I18" s="244"/>
      <c r="J18" s="18"/>
      <c r="K18" s="226"/>
      <c r="L18" s="18"/>
      <c r="M18" s="217"/>
      <c r="N18" s="18"/>
      <c r="O18" s="226"/>
      <c r="P18" s="18"/>
      <c r="Q18" s="230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3.5" thickBot="1">
      <c r="A19" s="32"/>
      <c r="B19" s="53">
        <v>0.25</v>
      </c>
      <c r="C19" s="253" t="s">
        <v>6</v>
      </c>
      <c r="D19" s="253"/>
      <c r="E19" s="253"/>
      <c r="F19" s="18"/>
      <c r="G19" s="18"/>
      <c r="H19" s="18"/>
      <c r="I19" s="244"/>
      <c r="J19" s="18"/>
      <c r="L19" s="18"/>
      <c r="N19" s="18"/>
      <c r="P19" s="18"/>
      <c r="Q19" s="230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6.5" thickBot="1" thickTop="1">
      <c r="A20" s="32"/>
      <c r="B20" s="54">
        <v>0.125</v>
      </c>
      <c r="C20" s="29" t="s">
        <v>7</v>
      </c>
      <c r="D20" s="29"/>
      <c r="E20" s="29"/>
      <c r="F20" s="18"/>
      <c r="G20" s="18"/>
      <c r="H20" s="18"/>
      <c r="I20" s="57" t="s">
        <v>8</v>
      </c>
      <c r="J20" s="18"/>
      <c r="K20" s="238">
        <f>SUM(E32)</f>
        <v>14.3125</v>
      </c>
      <c r="L20" s="239"/>
      <c r="M20" s="62" t="s">
        <v>8</v>
      </c>
      <c r="N20" s="240">
        <f>SUM(B17)</f>
        <v>2</v>
      </c>
      <c r="O20" s="241"/>
      <c r="P20" s="18"/>
      <c r="Q20" s="58" t="s">
        <v>8</v>
      </c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3.5" thickBot="1">
      <c r="A21" s="32"/>
      <c r="B21" s="18"/>
      <c r="C21" s="18"/>
      <c r="D21" s="18"/>
      <c r="E21" s="18"/>
      <c r="F21" s="18"/>
      <c r="G21" s="18"/>
      <c r="H21" s="18"/>
      <c r="I21" s="245">
        <f>SUM(C25)</f>
        <v>39.625</v>
      </c>
      <c r="J21" s="18"/>
      <c r="L21" s="18"/>
      <c r="N21" s="18"/>
      <c r="P21" s="18"/>
      <c r="Q21" s="231">
        <f>SUM(C25)</f>
        <v>39.625</v>
      </c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4.25" thickBot="1" thickTop="1">
      <c r="A22" s="32"/>
      <c r="B22" s="18"/>
      <c r="C22" s="18"/>
      <c r="D22" s="18"/>
      <c r="E22" s="18"/>
      <c r="F22" s="18"/>
      <c r="G22" s="18"/>
      <c r="H22" s="18"/>
      <c r="I22" s="246"/>
      <c r="J22" s="18"/>
      <c r="K22" s="61">
        <f>SUM(D34)</f>
        <v>6.28125</v>
      </c>
      <c r="L22" s="18"/>
      <c r="M22" s="218">
        <f>SUM(B15)</f>
        <v>2</v>
      </c>
      <c r="N22" s="18"/>
      <c r="O22" s="61">
        <f>SUM(D34)</f>
        <v>6.28125</v>
      </c>
      <c r="P22" s="18"/>
      <c r="Q22" s="2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3.5" thickBot="1">
      <c r="A23" s="32"/>
      <c r="B23" s="248" t="s">
        <v>17</v>
      </c>
      <c r="C23" s="254"/>
      <c r="D23" s="255"/>
      <c r="E23" s="18"/>
      <c r="F23" s="18"/>
      <c r="G23" s="18"/>
      <c r="H23" s="18"/>
      <c r="I23" s="246"/>
      <c r="J23" s="18"/>
      <c r="K23" s="224">
        <f>SUM(E34)</f>
        <v>27.5</v>
      </c>
      <c r="L23" s="18"/>
      <c r="M23" s="242"/>
      <c r="N23" s="18"/>
      <c r="O23" s="224">
        <f>SUM(E34)</f>
        <v>27.5</v>
      </c>
      <c r="P23" s="18"/>
      <c r="Q23" s="2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4.25" thickBot="1" thickTop="1">
      <c r="A24" s="32"/>
      <c r="B24" s="64" t="s">
        <v>21</v>
      </c>
      <c r="C24" s="64" t="s">
        <v>23</v>
      </c>
      <c r="D24" s="64" t="s">
        <v>13</v>
      </c>
      <c r="E24" s="18"/>
      <c r="F24" s="18"/>
      <c r="G24" s="18"/>
      <c r="H24" s="18"/>
      <c r="I24" s="246"/>
      <c r="J24" s="18"/>
      <c r="K24" s="227"/>
      <c r="L24" s="18"/>
      <c r="M24" s="242"/>
      <c r="N24" s="18"/>
      <c r="O24" s="227"/>
      <c r="P24" s="18"/>
      <c r="Q24" s="2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4.25" thickBot="1" thickTop="1">
      <c r="A25" s="32"/>
      <c r="B25" s="63">
        <f>SUM(B10*B11)</f>
        <v>2</v>
      </c>
      <c r="C25" s="63">
        <f>IF(B12&gt;0,B9+B12,B9-B13)</f>
        <v>39.625</v>
      </c>
      <c r="D25" s="63">
        <f>IF(B12&gt;0,(B8+B12)/B10,(B8-B13)/B10)</f>
        <v>17.8125</v>
      </c>
      <c r="E25" s="18"/>
      <c r="F25" s="18"/>
      <c r="G25" s="18"/>
      <c r="H25" s="18"/>
      <c r="I25" s="246"/>
      <c r="J25" s="18"/>
      <c r="K25" s="227"/>
      <c r="L25" s="18"/>
      <c r="M25" s="242"/>
      <c r="N25" s="18"/>
      <c r="O25" s="227"/>
      <c r="P25" s="18"/>
      <c r="Q25" s="2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thickBot="1">
      <c r="A26" s="32"/>
      <c r="B26" s="18"/>
      <c r="C26" s="18"/>
      <c r="D26" s="18"/>
      <c r="E26" s="18"/>
      <c r="F26" s="18"/>
      <c r="G26" s="18"/>
      <c r="H26" s="18"/>
      <c r="I26" s="246"/>
      <c r="J26" s="18"/>
      <c r="K26" s="227"/>
      <c r="L26" s="18"/>
      <c r="M26" s="27" t="s">
        <v>8</v>
      </c>
      <c r="N26" s="18"/>
      <c r="O26" s="227"/>
      <c r="P26" s="18"/>
      <c r="Q26" s="2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3.5" thickBot="1">
      <c r="A27" s="32"/>
      <c r="B27" s="248" t="s">
        <v>16</v>
      </c>
      <c r="C27" s="199"/>
      <c r="D27" s="199"/>
      <c r="E27" s="199"/>
      <c r="F27" s="199"/>
      <c r="G27" s="200"/>
      <c r="H27" s="18"/>
      <c r="I27" s="246"/>
      <c r="J27" s="18"/>
      <c r="K27" s="227"/>
      <c r="L27" s="18"/>
      <c r="M27" s="216">
        <f>SUM(E31)</f>
        <v>27.625</v>
      </c>
      <c r="N27" s="18"/>
      <c r="O27" s="227"/>
      <c r="P27" s="18"/>
      <c r="Q27" s="2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4.25" thickBot="1" thickTop="1">
      <c r="A28" s="32"/>
      <c r="B28" s="249" t="s">
        <v>12</v>
      </c>
      <c r="C28" s="250"/>
      <c r="D28" s="64" t="s">
        <v>13</v>
      </c>
      <c r="E28" s="64" t="s">
        <v>20</v>
      </c>
      <c r="F28" s="64" t="s">
        <v>14</v>
      </c>
      <c r="G28" s="70" t="s">
        <v>15</v>
      </c>
      <c r="H28" s="18"/>
      <c r="I28" s="246"/>
      <c r="J28" s="18"/>
      <c r="K28" s="227"/>
      <c r="L28" s="18"/>
      <c r="M28" s="216"/>
      <c r="N28" s="18"/>
      <c r="O28" s="227"/>
      <c r="P28" s="18"/>
      <c r="Q28" s="2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4.25" thickBot="1" thickTop="1">
      <c r="A29" s="32"/>
      <c r="B29" s="251" t="s">
        <v>26</v>
      </c>
      <c r="C29" s="252"/>
      <c r="D29" s="6">
        <f>SUM(B14)</f>
        <v>2</v>
      </c>
      <c r="E29" s="6">
        <f>SUM(C25)</f>
        <v>39.625</v>
      </c>
      <c r="F29" s="6">
        <f>SUM(B25*2)</f>
        <v>4</v>
      </c>
      <c r="G29" s="131"/>
      <c r="H29" s="18"/>
      <c r="I29" s="246"/>
      <c r="J29" s="18"/>
      <c r="K29" s="228"/>
      <c r="L29" s="18"/>
      <c r="M29" s="217"/>
      <c r="N29" s="18"/>
      <c r="O29" s="228"/>
      <c r="P29" s="18"/>
      <c r="Q29" s="2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3.5" thickBot="1">
      <c r="A30" s="32"/>
      <c r="B30" s="253" t="s">
        <v>33</v>
      </c>
      <c r="C30" s="147"/>
      <c r="D30" s="7">
        <f>SUM(B15)</f>
        <v>2</v>
      </c>
      <c r="E30" s="7">
        <f>IF(B18&gt;0,(B18-B16)-(B17/2)+(2*B19),(C25-(2*B16)-B17)/2+(2*B19))</f>
        <v>7</v>
      </c>
      <c r="F30" s="7">
        <f>SUM(B25)</f>
        <v>2</v>
      </c>
      <c r="G30" s="132"/>
      <c r="H30" s="18"/>
      <c r="I30" s="246"/>
      <c r="J30" s="18"/>
      <c r="L30" s="18"/>
      <c r="N30" s="18"/>
      <c r="P30" s="18"/>
      <c r="Q30" s="2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4.25" thickBot="1" thickTop="1">
      <c r="A31" s="32"/>
      <c r="B31" s="147" t="s">
        <v>34</v>
      </c>
      <c r="C31" s="147"/>
      <c r="D31" s="9">
        <f>SUM(B15)</f>
        <v>2</v>
      </c>
      <c r="E31" s="9">
        <f>IF(B18&gt;0,(C25-B18)-B16-(B17/2)+(2*B19),(C25-(2*B16)-B17)/2+(2*B19))</f>
        <v>27.625</v>
      </c>
      <c r="F31" s="9">
        <f>SUM(B25)</f>
        <v>2</v>
      </c>
      <c r="G31" s="133"/>
      <c r="H31" s="18"/>
      <c r="I31" s="247"/>
      <c r="J31" s="18"/>
      <c r="K31" s="258">
        <f>SUM(E32)</f>
        <v>14.3125</v>
      </c>
      <c r="L31" s="259"/>
      <c r="M31" s="60" t="s">
        <v>8</v>
      </c>
      <c r="N31" s="260">
        <f>SUM(B16)</f>
        <v>2</v>
      </c>
      <c r="O31" s="261"/>
      <c r="P31" s="18"/>
      <c r="Q31" s="233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3.5" thickBot="1">
      <c r="A32" s="32"/>
      <c r="B32" s="253" t="s">
        <v>10</v>
      </c>
      <c r="C32" s="147"/>
      <c r="D32" s="7">
        <f>SUM(B16)</f>
        <v>2</v>
      </c>
      <c r="E32" s="7">
        <f>SUM(D25-(2*B14)+(2*B19))</f>
        <v>14.3125</v>
      </c>
      <c r="F32" s="7">
        <f>SUM(B25*2)</f>
        <v>4</v>
      </c>
      <c r="G32" s="13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3.5" thickBot="1">
      <c r="A33" s="32"/>
      <c r="B33" s="253" t="s">
        <v>35</v>
      </c>
      <c r="C33" s="147"/>
      <c r="D33" s="7">
        <f>SUM((D25-(2*B14)-B15)/2+(2*B19)-B20)</f>
        <v>6.28125</v>
      </c>
      <c r="E33" s="7">
        <f>IF(B18&gt;0,B18-B16-(B17/2)+(2*B19)-B20,(C25-(2*B16)-B17)/2+(2*B19)-B20)</f>
        <v>6.875</v>
      </c>
      <c r="F33" s="7">
        <f>SUM(B25*2)</f>
        <v>4</v>
      </c>
      <c r="G33" s="132"/>
      <c r="H33" s="18"/>
      <c r="I33" s="144" t="s">
        <v>69</v>
      </c>
      <c r="J33" s="176"/>
      <c r="K33" s="176"/>
      <c r="L33" s="171"/>
      <c r="M33" s="171"/>
      <c r="N33" s="171"/>
      <c r="O33" s="172"/>
      <c r="P33" s="18"/>
      <c r="Q33" s="18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4.25" thickBot="1" thickTop="1">
      <c r="A34" s="32"/>
      <c r="B34" s="147" t="s">
        <v>36</v>
      </c>
      <c r="C34" s="147"/>
      <c r="D34" s="9">
        <f>SUM(D33)</f>
        <v>6.28125</v>
      </c>
      <c r="E34" s="9">
        <f>IF(B18&gt;0,C25-B18-B16-(B17/2)+(2*B19)-B20,(C25-(2*B16)-B17)/2+(2*B19)-B20)</f>
        <v>27.5</v>
      </c>
      <c r="F34" s="9">
        <f>SUM(B25*2)</f>
        <v>4</v>
      </c>
      <c r="G34" s="49"/>
      <c r="H34" s="18"/>
      <c r="I34" s="201" t="s">
        <v>67</v>
      </c>
      <c r="J34" s="202"/>
      <c r="K34" s="202"/>
      <c r="L34" s="202"/>
      <c r="M34" s="202"/>
      <c r="N34" s="202"/>
      <c r="O34" s="203"/>
      <c r="P34" s="18"/>
      <c r="Q34" s="18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32"/>
      <c r="B38" s="32"/>
      <c r="C38" s="32"/>
      <c r="D38" s="32"/>
      <c r="E38" s="32"/>
      <c r="F38" s="68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32"/>
      <c r="B39" s="32"/>
      <c r="C39" s="32"/>
      <c r="D39" s="32"/>
      <c r="E39" s="32"/>
      <c r="F39" s="68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32"/>
      <c r="C40" s="32"/>
      <c r="D40" s="32"/>
      <c r="E40" s="32"/>
      <c r="F40" s="68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/>
      <c r="B41" s="32"/>
      <c r="C41" s="32"/>
      <c r="D41" s="32"/>
      <c r="E41" s="32"/>
      <c r="F41" s="68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6" ht="12.75">
      <c r="A42" s="32"/>
      <c r="F42" s="65"/>
    </row>
    <row r="43" ht="12.75">
      <c r="F43" s="65"/>
    </row>
    <row r="44" ht="12.75">
      <c r="F44" s="66"/>
    </row>
    <row r="45" ht="12.75">
      <c r="F45" s="67"/>
    </row>
    <row r="46" ht="12.75">
      <c r="F46" s="67"/>
    </row>
    <row r="47" ht="12.75">
      <c r="F47" s="67"/>
    </row>
    <row r="48" ht="12.75">
      <c r="F48" s="67"/>
    </row>
    <row r="49" ht="12.75">
      <c r="F49" s="67"/>
    </row>
    <row r="50" ht="12.75">
      <c r="F50" s="67"/>
    </row>
    <row r="51" ht="12.75">
      <c r="F51" s="67"/>
    </row>
  </sheetData>
  <sheetProtection password="811B" sheet="1" objects="1" scenarios="1" selectLockedCells="1"/>
  <mergeCells count="42">
    <mergeCell ref="I33:O33"/>
    <mergeCell ref="I34:O34"/>
    <mergeCell ref="B33:C33"/>
    <mergeCell ref="B31:C31"/>
    <mergeCell ref="B34:C34"/>
    <mergeCell ref="K31:L31"/>
    <mergeCell ref="N31:O31"/>
    <mergeCell ref="B7:E7"/>
    <mergeCell ref="C8:E8"/>
    <mergeCell ref="C9:E9"/>
    <mergeCell ref="C10:E10"/>
    <mergeCell ref="C11:E11"/>
    <mergeCell ref="C12:E12"/>
    <mergeCell ref="B32:C32"/>
    <mergeCell ref="C13:E13"/>
    <mergeCell ref="C14:E14"/>
    <mergeCell ref="C15:E15"/>
    <mergeCell ref="C16:E16"/>
    <mergeCell ref="I9:I19"/>
    <mergeCell ref="I21:I31"/>
    <mergeCell ref="B27:G27"/>
    <mergeCell ref="B28:C28"/>
    <mergeCell ref="B29:C29"/>
    <mergeCell ref="B30:C30"/>
    <mergeCell ref="C19:E19"/>
    <mergeCell ref="C17:E17"/>
    <mergeCell ref="B23:D23"/>
    <mergeCell ref="C18:E18"/>
    <mergeCell ref="Q9:Q19"/>
    <mergeCell ref="Q21:Q31"/>
    <mergeCell ref="K9:L9"/>
    <mergeCell ref="N9:O9"/>
    <mergeCell ref="M11:M14"/>
    <mergeCell ref="M16:M18"/>
    <mergeCell ref="K20:L20"/>
    <mergeCell ref="N20:O20"/>
    <mergeCell ref="M22:M25"/>
    <mergeCell ref="M27:M29"/>
    <mergeCell ref="K12:K18"/>
    <mergeCell ref="O12:O18"/>
    <mergeCell ref="K23:K29"/>
    <mergeCell ref="O23:O29"/>
  </mergeCells>
  <printOptions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Z39"/>
  <sheetViews>
    <sheetView workbookViewId="0" topLeftCell="A1">
      <selection activeCell="B12" sqref="B12"/>
    </sheetView>
  </sheetViews>
  <sheetFormatPr defaultColWidth="9.140625" defaultRowHeight="12.75"/>
  <cols>
    <col min="8" max="8" width="1.8515625" style="0" customWidth="1"/>
    <col min="9" max="9" width="3.140625" style="0" customWidth="1"/>
    <col min="10" max="10" width="2.140625" style="0" customWidth="1"/>
    <col min="12" max="12" width="1.57421875" style="0" customWidth="1"/>
    <col min="13" max="13" width="2.57421875" style="0" customWidth="1"/>
    <col min="14" max="14" width="1.8515625" style="0" customWidth="1"/>
    <col min="16" max="16" width="2.140625" style="0" customWidth="1"/>
    <col min="17" max="17" width="3.140625" style="0" customWidth="1"/>
  </cols>
  <sheetData>
    <row r="1" spans="1:26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32"/>
      <c r="B7" s="248" t="s">
        <v>0</v>
      </c>
      <c r="C7" s="256"/>
      <c r="D7" s="256"/>
      <c r="E7" s="257"/>
      <c r="F7" s="18"/>
      <c r="G7" s="18"/>
      <c r="H7" s="18"/>
      <c r="I7" s="243">
        <f>SUM(B12)</f>
        <v>2.5</v>
      </c>
      <c r="J7" s="18"/>
      <c r="K7" s="234">
        <f>SUM(E30)</f>
        <v>31</v>
      </c>
      <c r="L7" s="235"/>
      <c r="M7" s="59" t="s">
        <v>8</v>
      </c>
      <c r="N7" s="236">
        <f>SUM(B14)</f>
        <v>4</v>
      </c>
      <c r="O7" s="237"/>
      <c r="P7" s="18"/>
      <c r="Q7" s="229">
        <f>SUM(B12)</f>
        <v>2.5</v>
      </c>
      <c r="R7" s="32"/>
      <c r="S7" s="32"/>
      <c r="T7" s="32"/>
      <c r="U7" s="32"/>
      <c r="V7" s="32"/>
      <c r="W7" s="32"/>
      <c r="X7" s="32"/>
      <c r="Y7" s="32"/>
      <c r="Z7" s="32"/>
    </row>
    <row r="8" spans="1:26" ht="14.25" thickBot="1" thickTop="1">
      <c r="A8" s="32"/>
      <c r="B8" s="55">
        <v>12</v>
      </c>
      <c r="C8" s="253" t="s">
        <v>53</v>
      </c>
      <c r="D8" s="253"/>
      <c r="E8" s="253"/>
      <c r="F8" s="18"/>
      <c r="G8" s="18"/>
      <c r="H8" s="18"/>
      <c r="I8" s="244"/>
      <c r="J8" s="18"/>
      <c r="K8" s="18"/>
      <c r="L8" s="18"/>
      <c r="M8" s="18"/>
      <c r="N8" s="18"/>
      <c r="O8" s="18"/>
      <c r="P8" s="18"/>
      <c r="Q8" s="230"/>
      <c r="R8" s="32"/>
      <c r="S8" s="32"/>
      <c r="T8" s="32"/>
      <c r="U8" s="32"/>
      <c r="V8" s="32"/>
      <c r="W8" s="32"/>
      <c r="X8" s="32"/>
      <c r="Y8" s="32"/>
      <c r="Z8" s="32"/>
    </row>
    <row r="9" spans="1:26" ht="14.25" thickBot="1" thickTop="1">
      <c r="A9" s="32"/>
      <c r="B9" s="56">
        <v>80</v>
      </c>
      <c r="C9" s="253" t="s">
        <v>22</v>
      </c>
      <c r="D9" s="253"/>
      <c r="E9" s="253"/>
      <c r="F9" s="18"/>
      <c r="G9" s="18"/>
      <c r="H9" s="18"/>
      <c r="I9" s="244"/>
      <c r="J9" s="18"/>
      <c r="K9" s="61">
        <f>SUM(D33)</f>
        <v>15</v>
      </c>
      <c r="L9" s="18"/>
      <c r="M9" s="218">
        <f>SUM(B13)</f>
        <v>2.5</v>
      </c>
      <c r="N9" s="18"/>
      <c r="O9" s="61">
        <f>SUM(D33)</f>
        <v>15</v>
      </c>
      <c r="P9" s="18"/>
      <c r="Q9" s="230"/>
      <c r="R9" s="32"/>
      <c r="S9" s="32"/>
      <c r="T9" s="32"/>
      <c r="U9" s="32"/>
      <c r="V9" s="32"/>
      <c r="W9" s="32"/>
      <c r="X9" s="32"/>
      <c r="Y9" s="32"/>
      <c r="Z9" s="32"/>
    </row>
    <row r="10" spans="1:26" ht="13.5" thickBot="1">
      <c r="A10" s="32"/>
      <c r="B10" s="55">
        <v>36</v>
      </c>
      <c r="C10" s="251" t="s">
        <v>1</v>
      </c>
      <c r="D10" s="251"/>
      <c r="E10" s="251"/>
      <c r="F10" s="18"/>
      <c r="G10" s="18"/>
      <c r="H10" s="18"/>
      <c r="I10" s="244"/>
      <c r="J10" s="18"/>
      <c r="K10" s="224">
        <f>SUM(E33)</f>
        <v>34.5</v>
      </c>
      <c r="L10" s="18"/>
      <c r="M10" s="219"/>
      <c r="N10" s="18"/>
      <c r="O10" s="224">
        <f>SUM(E33)</f>
        <v>34.5</v>
      </c>
      <c r="P10" s="18"/>
      <c r="Q10" s="230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3.5" thickBot="1">
      <c r="A11" s="32"/>
      <c r="B11" s="56">
        <v>1</v>
      </c>
      <c r="C11" s="253" t="s">
        <v>3</v>
      </c>
      <c r="D11" s="253"/>
      <c r="E11" s="253"/>
      <c r="F11" s="18"/>
      <c r="G11" s="18"/>
      <c r="H11" s="18"/>
      <c r="I11" s="244"/>
      <c r="J11" s="69"/>
      <c r="K11" s="225"/>
      <c r="L11" s="18"/>
      <c r="M11" s="219"/>
      <c r="N11" s="18"/>
      <c r="O11" s="225"/>
      <c r="P11" s="18"/>
      <c r="Q11" s="230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3.5" thickBot="1">
      <c r="A12" s="32"/>
      <c r="B12" s="52">
        <v>2.5</v>
      </c>
      <c r="C12" s="277" t="s">
        <v>24</v>
      </c>
      <c r="D12" s="277"/>
      <c r="E12" s="277"/>
      <c r="F12" s="18"/>
      <c r="G12" s="18"/>
      <c r="H12" s="18"/>
      <c r="I12" s="244"/>
      <c r="J12" s="69"/>
      <c r="K12" s="225"/>
      <c r="L12" s="18"/>
      <c r="M12" s="219"/>
      <c r="N12" s="18"/>
      <c r="O12" s="225"/>
      <c r="P12" s="18"/>
      <c r="Q12" s="230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thickBot="1">
      <c r="A13" s="32"/>
      <c r="B13" s="51">
        <v>2.5</v>
      </c>
      <c r="C13" s="264" t="s">
        <v>25</v>
      </c>
      <c r="D13" s="264"/>
      <c r="E13" s="264"/>
      <c r="F13" s="18"/>
      <c r="G13" s="18"/>
      <c r="H13" s="18"/>
      <c r="I13" s="244"/>
      <c r="J13" s="18"/>
      <c r="K13" s="225"/>
      <c r="L13" s="18"/>
      <c r="M13" s="27" t="s">
        <v>8</v>
      </c>
      <c r="N13" s="18"/>
      <c r="O13" s="225"/>
      <c r="P13" s="18"/>
      <c r="Q13" s="230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3.5" thickBot="1">
      <c r="A14" s="32"/>
      <c r="B14" s="50">
        <v>4</v>
      </c>
      <c r="C14" s="262" t="s">
        <v>43</v>
      </c>
      <c r="D14" s="262"/>
      <c r="E14" s="262"/>
      <c r="F14" s="18"/>
      <c r="G14" s="18"/>
      <c r="H14" s="18"/>
      <c r="I14" s="244"/>
      <c r="J14" s="18"/>
      <c r="K14" s="225"/>
      <c r="L14" s="18"/>
      <c r="M14" s="216">
        <f>SUM(E28)</f>
        <v>34.75</v>
      </c>
      <c r="N14" s="18"/>
      <c r="O14" s="225"/>
      <c r="P14" s="18"/>
      <c r="Q14" s="230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3.5" thickBot="1">
      <c r="A15" s="32"/>
      <c r="B15" s="130">
        <v>2.5</v>
      </c>
      <c r="C15" s="274" t="s">
        <v>28</v>
      </c>
      <c r="D15" s="274"/>
      <c r="E15" s="274"/>
      <c r="F15" s="18"/>
      <c r="G15" s="18"/>
      <c r="H15" s="18"/>
      <c r="I15" s="244"/>
      <c r="J15" s="18"/>
      <c r="K15" s="225"/>
      <c r="L15" s="18"/>
      <c r="M15" s="216"/>
      <c r="N15" s="18"/>
      <c r="O15" s="225"/>
      <c r="P15" s="18"/>
      <c r="Q15" s="230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3.5" thickBot="1">
      <c r="A16" s="32"/>
      <c r="B16" s="84">
        <v>5</v>
      </c>
      <c r="C16" s="121" t="s">
        <v>46</v>
      </c>
      <c r="D16" s="121"/>
      <c r="E16" s="121"/>
      <c r="F16" s="18"/>
      <c r="G16" s="18"/>
      <c r="H16" s="18"/>
      <c r="I16" s="244"/>
      <c r="J16" s="18"/>
      <c r="K16" s="226"/>
      <c r="L16" s="18"/>
      <c r="M16" s="217"/>
      <c r="N16" s="18"/>
      <c r="O16" s="226"/>
      <c r="P16" s="18"/>
      <c r="Q16" s="230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3.5" thickBot="1">
      <c r="A17" s="32"/>
      <c r="B17" s="49">
        <v>0</v>
      </c>
      <c r="C17" s="147" t="s">
        <v>32</v>
      </c>
      <c r="D17" s="147"/>
      <c r="E17" s="147"/>
      <c r="F17" s="18"/>
      <c r="G17" s="18"/>
      <c r="H17" s="18"/>
      <c r="I17" s="244"/>
      <c r="J17" s="18"/>
      <c r="L17" s="18"/>
      <c r="N17" s="18"/>
      <c r="P17" s="18"/>
      <c r="Q17" s="230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6.5" thickBot="1" thickTop="1">
      <c r="A18" s="32"/>
      <c r="B18" s="53">
        <v>0.5</v>
      </c>
      <c r="C18" s="269" t="s">
        <v>6</v>
      </c>
      <c r="D18" s="269"/>
      <c r="E18" s="269"/>
      <c r="F18" s="18"/>
      <c r="G18" s="18"/>
      <c r="H18" s="18"/>
      <c r="I18" s="57" t="s">
        <v>8</v>
      </c>
      <c r="J18" s="18"/>
      <c r="K18" s="238">
        <f>SUM(E30)</f>
        <v>31</v>
      </c>
      <c r="L18" s="239"/>
      <c r="M18" s="62" t="s">
        <v>8</v>
      </c>
      <c r="N18" s="240">
        <f>SUM(B15)</f>
        <v>2.5</v>
      </c>
      <c r="O18" s="241"/>
      <c r="P18" s="18"/>
      <c r="Q18" s="58" t="s">
        <v>8</v>
      </c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3.5" thickBot="1">
      <c r="A19" s="32"/>
      <c r="B19" s="54">
        <v>0.25</v>
      </c>
      <c r="C19" s="81" t="s">
        <v>54</v>
      </c>
      <c r="D19" s="81"/>
      <c r="E19" s="81"/>
      <c r="F19" s="18"/>
      <c r="G19" s="18"/>
      <c r="H19" s="18"/>
      <c r="I19" s="245">
        <f>SUM(D22)</f>
        <v>79</v>
      </c>
      <c r="J19" s="18"/>
      <c r="L19" s="18"/>
      <c r="N19" s="18"/>
      <c r="P19" s="18"/>
      <c r="Q19" s="231">
        <f>SUM(D22)</f>
        <v>79</v>
      </c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4.25" thickBot="1" thickTop="1">
      <c r="A20" s="32"/>
      <c r="B20" s="18"/>
      <c r="C20" s="18"/>
      <c r="D20" s="18"/>
      <c r="E20" s="18"/>
      <c r="F20" s="18"/>
      <c r="G20" s="18"/>
      <c r="H20" s="18"/>
      <c r="I20" s="246"/>
      <c r="J20" s="18"/>
      <c r="K20" s="61">
        <f>SUM(D34)</f>
        <v>15</v>
      </c>
      <c r="L20" s="18"/>
      <c r="M20" s="218">
        <f>SUM(B13)</f>
        <v>2.5</v>
      </c>
      <c r="N20" s="18"/>
      <c r="O20" s="61">
        <f>SUM(D34)</f>
        <v>15</v>
      </c>
      <c r="P20" s="18"/>
      <c r="Q20" s="2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3.5" thickBot="1">
      <c r="A21" s="32"/>
      <c r="B21" s="248" t="s">
        <v>17</v>
      </c>
      <c r="C21" s="270"/>
      <c r="D21" s="271"/>
      <c r="E21" s="18"/>
      <c r="F21" s="18"/>
      <c r="G21" s="18"/>
      <c r="H21" s="18"/>
      <c r="I21" s="246"/>
      <c r="J21" s="18"/>
      <c r="K21" s="224">
        <f>SUM(E34)</f>
        <v>34.5</v>
      </c>
      <c r="L21" s="18"/>
      <c r="M21" s="242"/>
      <c r="N21" s="18"/>
      <c r="O21" s="224">
        <f>SUM(E34)</f>
        <v>34.5</v>
      </c>
      <c r="P21" s="18"/>
      <c r="Q21" s="2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4.25" thickBot="1" thickTop="1">
      <c r="A22" s="32"/>
      <c r="B22" s="273" t="s">
        <v>23</v>
      </c>
      <c r="C22" s="198"/>
      <c r="D22" s="63">
        <f>SUM(B9-B11)</f>
        <v>79</v>
      </c>
      <c r="E22" s="18"/>
      <c r="F22" s="18"/>
      <c r="G22" s="18"/>
      <c r="H22" s="18"/>
      <c r="I22" s="246"/>
      <c r="J22" s="18"/>
      <c r="K22" s="227"/>
      <c r="L22" s="18"/>
      <c r="M22" s="242"/>
      <c r="N22" s="18"/>
      <c r="O22" s="227"/>
      <c r="P22" s="18"/>
      <c r="Q22" s="2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3.5" thickBot="1">
      <c r="A23" s="32"/>
      <c r="B23" s="155" t="s">
        <v>13</v>
      </c>
      <c r="C23" s="157"/>
      <c r="D23" s="63">
        <f>SUM(B10-B11)</f>
        <v>35</v>
      </c>
      <c r="E23" s="18"/>
      <c r="F23" s="18"/>
      <c r="G23" s="18"/>
      <c r="H23" s="18"/>
      <c r="I23" s="246"/>
      <c r="J23" s="18"/>
      <c r="K23" s="227"/>
      <c r="L23" s="18"/>
      <c r="M23" s="242"/>
      <c r="N23" s="18"/>
      <c r="O23" s="227"/>
      <c r="P23" s="18"/>
      <c r="Q23" s="2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thickBot="1">
      <c r="A24" s="32"/>
      <c r="B24" s="18"/>
      <c r="C24" s="18"/>
      <c r="D24" s="18"/>
      <c r="E24" s="18"/>
      <c r="F24" s="18"/>
      <c r="G24" s="18"/>
      <c r="H24" s="18"/>
      <c r="I24" s="246"/>
      <c r="J24" s="18"/>
      <c r="K24" s="227"/>
      <c r="L24" s="18"/>
      <c r="M24" s="27" t="s">
        <v>8</v>
      </c>
      <c r="N24" s="18"/>
      <c r="O24" s="227"/>
      <c r="P24" s="18"/>
      <c r="Q24" s="2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3.5" thickBot="1">
      <c r="A25" s="32"/>
      <c r="B25" s="248" t="s">
        <v>16</v>
      </c>
      <c r="C25" s="199"/>
      <c r="D25" s="199"/>
      <c r="E25" s="199"/>
      <c r="F25" s="199"/>
      <c r="G25" s="200"/>
      <c r="H25" s="18"/>
      <c r="I25" s="246"/>
      <c r="J25" s="18"/>
      <c r="K25" s="227"/>
      <c r="L25" s="18"/>
      <c r="M25" s="216">
        <f>SUM(E29)</f>
        <v>34.75</v>
      </c>
      <c r="N25" s="18"/>
      <c r="O25" s="227"/>
      <c r="P25" s="18"/>
      <c r="Q25" s="2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4.25" thickBot="1" thickTop="1">
      <c r="A26" s="32"/>
      <c r="B26" s="249" t="s">
        <v>12</v>
      </c>
      <c r="C26" s="250"/>
      <c r="D26" s="64" t="s">
        <v>13</v>
      </c>
      <c r="E26" s="64" t="s">
        <v>20</v>
      </c>
      <c r="F26" s="64" t="s">
        <v>14</v>
      </c>
      <c r="G26" s="70" t="s">
        <v>15</v>
      </c>
      <c r="H26" s="18"/>
      <c r="I26" s="246"/>
      <c r="J26" s="18"/>
      <c r="K26" s="227"/>
      <c r="L26" s="18"/>
      <c r="M26" s="216"/>
      <c r="N26" s="18"/>
      <c r="O26" s="227"/>
      <c r="P26" s="18"/>
      <c r="Q26" s="2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4.25" thickBot="1" thickTop="1">
      <c r="A27" s="32"/>
      <c r="B27" s="272" t="s">
        <v>26</v>
      </c>
      <c r="C27" s="272"/>
      <c r="D27" s="6">
        <f>SUM(B12)</f>
        <v>2.5</v>
      </c>
      <c r="E27" s="6">
        <f>SUM(D22)</f>
        <v>79</v>
      </c>
      <c r="F27" s="6">
        <f>SUM(B8*2)</f>
        <v>24</v>
      </c>
      <c r="G27" s="131"/>
      <c r="H27" s="18"/>
      <c r="I27" s="246"/>
      <c r="J27" s="18"/>
      <c r="K27" s="228"/>
      <c r="L27" s="18"/>
      <c r="M27" s="217"/>
      <c r="N27" s="18"/>
      <c r="O27" s="228"/>
      <c r="P27" s="18"/>
      <c r="Q27" s="2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3.5" thickBot="1">
      <c r="A28" s="32"/>
      <c r="B28" s="264" t="s">
        <v>33</v>
      </c>
      <c r="C28" s="264"/>
      <c r="D28" s="7">
        <f>SUM(B13)</f>
        <v>2.5</v>
      </c>
      <c r="E28" s="7">
        <f>IF(B17&gt;0,B17-B14-(B15/2)+(2*B18),(D22-B14-B15-B16)/2+(2*B18))</f>
        <v>34.75</v>
      </c>
      <c r="F28" s="7">
        <f>SUM(B8)</f>
        <v>12</v>
      </c>
      <c r="G28" s="132"/>
      <c r="H28" s="18"/>
      <c r="I28" s="246"/>
      <c r="J28" s="18"/>
      <c r="L28" s="18"/>
      <c r="N28" s="18"/>
      <c r="P28" s="18"/>
      <c r="Q28" s="2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4.25" thickBot="1" thickTop="1">
      <c r="A29" s="32"/>
      <c r="B29" s="264" t="s">
        <v>34</v>
      </c>
      <c r="C29" s="264"/>
      <c r="D29" s="9">
        <f>SUM(B13)</f>
        <v>2.5</v>
      </c>
      <c r="E29" s="9">
        <f>IF(B17&gt;0,D22-B17-B16-(B15/2)+(2*B18),(D22-B14-B15-B16)/2+(2*B18))</f>
        <v>34.75</v>
      </c>
      <c r="F29" s="9">
        <f>SUM(B8)</f>
        <v>12</v>
      </c>
      <c r="G29" s="133"/>
      <c r="H29" s="18"/>
      <c r="I29" s="247"/>
      <c r="J29" s="18"/>
      <c r="K29" s="265">
        <f>SUM(E30)</f>
        <v>31</v>
      </c>
      <c r="L29" s="266"/>
      <c r="M29" s="85" t="s">
        <v>8</v>
      </c>
      <c r="N29" s="267">
        <f>SUM(B14)</f>
        <v>4</v>
      </c>
      <c r="O29" s="268"/>
      <c r="P29" s="18"/>
      <c r="Q29" s="233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3.5" thickBot="1">
      <c r="A30" s="32"/>
      <c r="B30" s="262" t="s">
        <v>48</v>
      </c>
      <c r="C30" s="262"/>
      <c r="D30" s="7">
        <f>SUM(B14)</f>
        <v>4</v>
      </c>
      <c r="E30" s="7">
        <f>SUM(D23-(2*B12)+(2*B18))</f>
        <v>31</v>
      </c>
      <c r="F30" s="7">
        <f>SUM(B8)</f>
        <v>12</v>
      </c>
      <c r="G30" s="132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3.5" thickBot="1">
      <c r="A31" s="32"/>
      <c r="B31" s="122" t="s">
        <v>64</v>
      </c>
      <c r="C31" s="123"/>
      <c r="D31" s="118">
        <f>SUM(B15)</f>
        <v>2.5</v>
      </c>
      <c r="E31" s="118">
        <f>SUM(E30)</f>
        <v>31</v>
      </c>
      <c r="F31" s="118">
        <f>SUM(B8)</f>
        <v>12</v>
      </c>
      <c r="G31" s="132"/>
      <c r="H31" s="18"/>
      <c r="I31" s="144" t="s">
        <v>69</v>
      </c>
      <c r="J31" s="176"/>
      <c r="K31" s="176"/>
      <c r="L31" s="171"/>
      <c r="M31" s="171"/>
      <c r="N31" s="171"/>
      <c r="O31" s="172"/>
      <c r="P31" s="18"/>
      <c r="Q31" s="18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4.25" thickBot="1" thickTop="1">
      <c r="A32" s="32"/>
      <c r="B32" s="119" t="s">
        <v>51</v>
      </c>
      <c r="C32" s="120"/>
      <c r="D32" s="118">
        <f>SUM(B16)</f>
        <v>5</v>
      </c>
      <c r="E32" s="118">
        <f>SUM(E30)</f>
        <v>31</v>
      </c>
      <c r="F32" s="118">
        <f>SUM(B8)</f>
        <v>12</v>
      </c>
      <c r="G32" s="49"/>
      <c r="H32" s="18"/>
      <c r="I32" s="201" t="s">
        <v>63</v>
      </c>
      <c r="J32" s="275"/>
      <c r="K32" s="275"/>
      <c r="L32" s="275"/>
      <c r="M32" s="275"/>
      <c r="N32" s="275"/>
      <c r="O32" s="276"/>
      <c r="P32" s="18"/>
      <c r="Q32" s="18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3.5" thickBot="1">
      <c r="A33" s="32"/>
      <c r="B33" s="263" t="s">
        <v>35</v>
      </c>
      <c r="C33" s="263"/>
      <c r="D33" s="7">
        <f>SUM((D23-(2*D27)-D28)/2+(2*B18)+B19)</f>
        <v>15</v>
      </c>
      <c r="E33" s="7">
        <f>IF(B17&gt;0,B17-B14-(B15/2)+(2*B18)-B19,(D22-B14-B15-B16)/2+(2*B18)-B19)</f>
        <v>34.5</v>
      </c>
      <c r="F33" s="7">
        <f>SUM(B8*2)</f>
        <v>24</v>
      </c>
      <c r="G33" s="13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3.5" thickBot="1">
      <c r="A34" s="32"/>
      <c r="B34" s="263" t="s">
        <v>36</v>
      </c>
      <c r="C34" s="263"/>
      <c r="D34" s="9">
        <f>SUM(D33)</f>
        <v>15</v>
      </c>
      <c r="E34" s="9">
        <f>IF(B17&gt;0,D22-B17-(B15/2)-B16+(B18*2)-B19,(D22-B14-B15-B16)/2+(2*B18)-B19)</f>
        <v>34.5</v>
      </c>
      <c r="F34" s="9">
        <f>SUM(B8*2)</f>
        <v>24</v>
      </c>
      <c r="G34" s="13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32"/>
      <c r="B36" s="32"/>
      <c r="C36" s="32"/>
      <c r="D36" s="32"/>
      <c r="E36" s="32"/>
      <c r="F36" s="68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32"/>
      <c r="B37" s="32"/>
      <c r="C37" s="32"/>
      <c r="D37" s="32"/>
      <c r="E37" s="32"/>
      <c r="F37" s="68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32"/>
      <c r="B38" s="32"/>
      <c r="C38" s="32"/>
      <c r="D38" s="32"/>
      <c r="E38" s="32"/>
      <c r="F38" s="68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32"/>
      <c r="B39" s="32"/>
      <c r="C39" s="32"/>
      <c r="D39" s="32"/>
      <c r="E39" s="32"/>
      <c r="F39" s="68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</sheetData>
  <sheetProtection password="811B" sheet="1" objects="1" scenarios="1" selectLockedCells="1"/>
  <mergeCells count="42">
    <mergeCell ref="I31:O31"/>
    <mergeCell ref="I32:O32"/>
    <mergeCell ref="B7:E7"/>
    <mergeCell ref="C10:E10"/>
    <mergeCell ref="C9:E9"/>
    <mergeCell ref="I7:I17"/>
    <mergeCell ref="C12:E12"/>
    <mergeCell ref="C13:E13"/>
    <mergeCell ref="C14:E14"/>
    <mergeCell ref="K7:L7"/>
    <mergeCell ref="N7:O7"/>
    <mergeCell ref="Q7:Q17"/>
    <mergeCell ref="C8:E8"/>
    <mergeCell ref="M9:M12"/>
    <mergeCell ref="K10:K16"/>
    <mergeCell ref="O10:O16"/>
    <mergeCell ref="C11:E11"/>
    <mergeCell ref="M14:M16"/>
    <mergeCell ref="C15:E15"/>
    <mergeCell ref="C17:E17"/>
    <mergeCell ref="C18:E18"/>
    <mergeCell ref="K18:L18"/>
    <mergeCell ref="N18:O18"/>
    <mergeCell ref="I19:I29"/>
    <mergeCell ref="B21:D21"/>
    <mergeCell ref="B25:G25"/>
    <mergeCell ref="B26:C26"/>
    <mergeCell ref="B27:C27"/>
    <mergeCell ref="B22:C22"/>
    <mergeCell ref="B23:C23"/>
    <mergeCell ref="Q19:Q29"/>
    <mergeCell ref="M20:M23"/>
    <mergeCell ref="K29:L29"/>
    <mergeCell ref="N29:O29"/>
    <mergeCell ref="K21:K27"/>
    <mergeCell ref="O21:O27"/>
    <mergeCell ref="M25:M27"/>
    <mergeCell ref="B30:C30"/>
    <mergeCell ref="B33:C33"/>
    <mergeCell ref="B34:C34"/>
    <mergeCell ref="B28:C28"/>
    <mergeCell ref="B29:C2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53"/>
    <pageSetUpPr fitToPage="1"/>
  </sheetPr>
  <dimension ref="A1:AC40"/>
  <sheetViews>
    <sheetView workbookViewId="0" topLeftCell="A1">
      <selection activeCell="B7" sqref="B7"/>
    </sheetView>
  </sheetViews>
  <sheetFormatPr defaultColWidth="9.140625" defaultRowHeight="12.75"/>
  <cols>
    <col min="2" max="2" width="9.421875" style="0" bestFit="1" customWidth="1"/>
    <col min="4" max="4" width="9.28125" style="0" bestFit="1" customWidth="1"/>
    <col min="5" max="5" width="9.421875" style="0" bestFit="1" customWidth="1"/>
    <col min="6" max="6" width="9.28125" style="0" bestFit="1" customWidth="1"/>
    <col min="9" max="9" width="9.421875" style="0" bestFit="1" customWidth="1"/>
    <col min="11" max="11" width="1.8515625" style="0" customWidth="1"/>
    <col min="12" max="12" width="3.140625" style="0" customWidth="1"/>
    <col min="13" max="13" width="2.140625" style="0" customWidth="1"/>
    <col min="14" max="14" width="9.28125" style="0" bestFit="1" customWidth="1"/>
    <col min="15" max="15" width="1.57421875" style="0" customWidth="1"/>
    <col min="16" max="16" width="2.57421875" style="0" customWidth="1"/>
    <col min="17" max="17" width="1.8515625" style="0" customWidth="1"/>
    <col min="18" max="18" width="9.28125" style="0" bestFit="1" customWidth="1"/>
    <col min="19" max="19" width="2.140625" style="0" customWidth="1"/>
    <col min="20" max="20" width="3.140625" style="0" customWidth="1"/>
  </cols>
  <sheetData>
    <row r="1" spans="1:2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3.5" thickBot="1">
      <c r="A3" s="32"/>
      <c r="B3" s="18"/>
      <c r="C3" s="18"/>
      <c r="D3" s="18"/>
      <c r="E3" s="18"/>
      <c r="F3" s="18"/>
      <c r="G3" s="18"/>
      <c r="H3" s="18"/>
      <c r="I3" s="18"/>
      <c r="J3" s="18"/>
      <c r="K3" s="18"/>
      <c r="L3" s="75"/>
      <c r="M3" s="18"/>
      <c r="N3" s="234">
        <f>SUM(E28)</f>
        <v>20.625</v>
      </c>
      <c r="O3" s="304"/>
      <c r="P3" s="59" t="s">
        <v>8</v>
      </c>
      <c r="Q3" s="236">
        <f>SUM(B13)</f>
        <v>5</v>
      </c>
      <c r="R3" s="306"/>
      <c r="S3" s="18"/>
      <c r="T3" s="78"/>
      <c r="U3" s="32"/>
      <c r="V3" s="32"/>
      <c r="W3" s="32"/>
      <c r="X3" s="32"/>
      <c r="Y3" s="32"/>
      <c r="Z3" s="32"/>
      <c r="AA3" s="32"/>
      <c r="AB3" s="32"/>
      <c r="AC3" s="32"/>
    </row>
    <row r="4" spans="1:29" ht="14.25" thickBot="1" thickTop="1">
      <c r="A4" s="32"/>
      <c r="B4" s="18"/>
      <c r="C4" s="18"/>
      <c r="D4" s="18"/>
      <c r="E4" s="18"/>
      <c r="F4" s="18"/>
      <c r="G4" s="18"/>
      <c r="H4" s="18"/>
      <c r="I4" s="18"/>
      <c r="J4" s="18"/>
      <c r="K4" s="18"/>
      <c r="L4" s="76"/>
      <c r="M4" s="18"/>
      <c r="N4" s="25"/>
      <c r="O4" s="18"/>
      <c r="P4" s="25"/>
      <c r="Q4" s="18"/>
      <c r="R4" s="25"/>
      <c r="S4" s="18"/>
      <c r="T4" s="79"/>
      <c r="U4" s="32"/>
      <c r="V4" s="32"/>
      <c r="W4" s="32"/>
      <c r="X4" s="32"/>
      <c r="Y4" s="32"/>
      <c r="Z4" s="32"/>
      <c r="AA4" s="32"/>
      <c r="AB4" s="32"/>
      <c r="AC4" s="32"/>
    </row>
    <row r="5" spans="1:29" ht="14.25" thickBot="1" thickTop="1">
      <c r="A5" s="32"/>
      <c r="B5" s="18"/>
      <c r="C5" s="18"/>
      <c r="D5" s="18"/>
      <c r="E5" s="18"/>
      <c r="F5" s="18"/>
      <c r="G5" s="18"/>
      <c r="H5" s="18"/>
      <c r="I5" s="18"/>
      <c r="J5" s="18"/>
      <c r="K5" s="18"/>
      <c r="L5" s="76"/>
      <c r="M5" s="18"/>
      <c r="N5" s="61">
        <f>SUM(D32)</f>
        <v>8.3125</v>
      </c>
      <c r="O5" s="18"/>
      <c r="P5" s="218">
        <f>SUM(B12)</f>
        <v>5</v>
      </c>
      <c r="Q5" s="18"/>
      <c r="R5" s="61">
        <f>SUM(D32)</f>
        <v>8.3125</v>
      </c>
      <c r="S5" s="18"/>
      <c r="T5" s="79"/>
      <c r="U5" s="32"/>
      <c r="V5" s="32"/>
      <c r="W5" s="32"/>
      <c r="X5" s="32"/>
      <c r="Y5" s="32"/>
      <c r="Z5" s="32"/>
      <c r="AA5" s="32"/>
      <c r="AB5" s="32"/>
      <c r="AC5" s="32"/>
    </row>
    <row r="6" spans="1:29" ht="13.5" thickBot="1">
      <c r="A6" s="32"/>
      <c r="B6" s="248" t="s">
        <v>0</v>
      </c>
      <c r="C6" s="256"/>
      <c r="D6" s="256"/>
      <c r="E6" s="257"/>
      <c r="F6" s="25"/>
      <c r="G6" s="248" t="s">
        <v>17</v>
      </c>
      <c r="H6" s="270"/>
      <c r="I6" s="271"/>
      <c r="J6" s="86"/>
      <c r="K6" s="18"/>
      <c r="L6" s="76"/>
      <c r="M6" s="18"/>
      <c r="N6" s="224">
        <f>SUM(E32)</f>
        <v>14.75</v>
      </c>
      <c r="O6" s="18"/>
      <c r="P6" s="242"/>
      <c r="Q6" s="18"/>
      <c r="R6" s="224">
        <f>SUM(E32)</f>
        <v>14.75</v>
      </c>
      <c r="S6" s="18"/>
      <c r="T6" s="79"/>
      <c r="U6" s="32"/>
      <c r="V6" s="32"/>
      <c r="W6" s="32"/>
      <c r="X6" s="32"/>
      <c r="Y6" s="32"/>
      <c r="Z6" s="32"/>
      <c r="AA6" s="32"/>
      <c r="AB6" s="32"/>
      <c r="AC6" s="32"/>
    </row>
    <row r="7" spans="1:29" ht="14.25" thickBot="1" thickTop="1">
      <c r="A7" s="32"/>
      <c r="B7" s="55">
        <v>4</v>
      </c>
      <c r="C7" s="196" t="s">
        <v>53</v>
      </c>
      <c r="D7" s="197"/>
      <c r="E7" s="198"/>
      <c r="F7" s="18"/>
      <c r="G7" s="273" t="s">
        <v>23</v>
      </c>
      <c r="H7" s="198"/>
      <c r="I7" s="63">
        <f>SUM(B8-B10)</f>
        <v>79.625</v>
      </c>
      <c r="J7" s="47"/>
      <c r="K7" s="18"/>
      <c r="L7" s="76"/>
      <c r="M7" s="18"/>
      <c r="N7" s="227"/>
      <c r="O7" s="18"/>
      <c r="P7" s="242"/>
      <c r="Q7" s="18"/>
      <c r="R7" s="227"/>
      <c r="S7" s="18"/>
      <c r="T7" s="79"/>
      <c r="U7" s="32"/>
      <c r="V7" s="32"/>
      <c r="W7" s="32"/>
      <c r="X7" s="32"/>
      <c r="Y7" s="32"/>
      <c r="Z7" s="32"/>
      <c r="AA7" s="32"/>
      <c r="AB7" s="32"/>
      <c r="AC7" s="32"/>
    </row>
    <row r="8" spans="1:29" ht="15.75" thickBot="1">
      <c r="A8" s="32"/>
      <c r="B8" s="56">
        <v>80</v>
      </c>
      <c r="C8" s="253" t="s">
        <v>22</v>
      </c>
      <c r="D8" s="253"/>
      <c r="E8" s="253"/>
      <c r="F8" s="18"/>
      <c r="G8" s="155" t="s">
        <v>13</v>
      </c>
      <c r="H8" s="157"/>
      <c r="I8" s="63">
        <f>SUM(B9-B10)</f>
        <v>29.625</v>
      </c>
      <c r="J8" s="87"/>
      <c r="K8" s="18"/>
      <c r="L8" s="308">
        <f>SUM(B11)</f>
        <v>5</v>
      </c>
      <c r="M8" s="18"/>
      <c r="N8" s="227"/>
      <c r="O8" s="18"/>
      <c r="P8" s="27" t="s">
        <v>8</v>
      </c>
      <c r="Q8" s="18"/>
      <c r="R8" s="227"/>
      <c r="S8" s="18"/>
      <c r="T8" s="307">
        <f>SUM(B11)</f>
        <v>5</v>
      </c>
      <c r="U8" s="32"/>
      <c r="V8" s="32"/>
      <c r="W8" s="32"/>
      <c r="X8" s="32"/>
      <c r="Y8" s="32"/>
      <c r="Z8" s="32"/>
      <c r="AA8" s="32"/>
      <c r="AB8" s="32"/>
      <c r="AC8" s="32"/>
    </row>
    <row r="9" spans="1:29" ht="13.5" thickBot="1">
      <c r="A9" s="32"/>
      <c r="B9" s="55">
        <v>30</v>
      </c>
      <c r="C9" s="251" t="s">
        <v>1</v>
      </c>
      <c r="D9" s="251"/>
      <c r="E9" s="251"/>
      <c r="F9" s="18"/>
      <c r="G9" s="18"/>
      <c r="H9" s="18"/>
      <c r="I9" s="18"/>
      <c r="J9" s="18"/>
      <c r="K9" s="18"/>
      <c r="L9" s="308"/>
      <c r="M9" s="18"/>
      <c r="N9" s="227"/>
      <c r="O9" s="18"/>
      <c r="P9" s="216">
        <f>SUM(E25)</f>
        <v>14.75</v>
      </c>
      <c r="Q9" s="18"/>
      <c r="R9" s="227"/>
      <c r="S9" s="18"/>
      <c r="T9" s="307"/>
      <c r="U9" s="32"/>
      <c r="V9" s="32"/>
      <c r="W9" s="32"/>
      <c r="X9" s="32"/>
      <c r="Y9" s="32"/>
      <c r="Z9" s="32"/>
      <c r="AA9" s="32"/>
      <c r="AB9" s="32"/>
      <c r="AC9" s="32"/>
    </row>
    <row r="10" spans="1:29" ht="13.5" thickBot="1">
      <c r="A10" s="32"/>
      <c r="B10" s="56">
        <v>0.375</v>
      </c>
      <c r="C10" s="253" t="s">
        <v>3</v>
      </c>
      <c r="D10" s="253"/>
      <c r="E10" s="253"/>
      <c r="F10" s="18"/>
      <c r="G10" s="18"/>
      <c r="H10" s="18"/>
      <c r="I10" s="18"/>
      <c r="J10" s="18"/>
      <c r="K10" s="18"/>
      <c r="L10" s="308"/>
      <c r="M10" s="18"/>
      <c r="N10" s="227"/>
      <c r="O10" s="18"/>
      <c r="P10" s="216"/>
      <c r="Q10" s="18"/>
      <c r="R10" s="227"/>
      <c r="S10" s="18"/>
      <c r="T10" s="307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3.5" thickBot="1">
      <c r="A11" s="32"/>
      <c r="B11" s="52">
        <v>5</v>
      </c>
      <c r="C11" s="277" t="s">
        <v>24</v>
      </c>
      <c r="D11" s="277"/>
      <c r="E11" s="277"/>
      <c r="F11" s="18"/>
      <c r="G11" s="18"/>
      <c r="H11" s="18"/>
      <c r="I11" s="18"/>
      <c r="J11" s="18"/>
      <c r="K11" s="18"/>
      <c r="L11" s="308"/>
      <c r="M11" s="18"/>
      <c r="N11" s="228"/>
      <c r="O11" s="18"/>
      <c r="P11" s="217"/>
      <c r="Q11" s="18"/>
      <c r="R11" s="228"/>
      <c r="S11" s="18"/>
      <c r="T11" s="307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3.5" thickBot="1">
      <c r="A12" s="32"/>
      <c r="B12" s="51">
        <v>5</v>
      </c>
      <c r="C12" s="264" t="s">
        <v>25</v>
      </c>
      <c r="D12" s="264"/>
      <c r="E12" s="264"/>
      <c r="F12" s="18"/>
      <c r="G12" s="18"/>
      <c r="H12" s="18"/>
      <c r="I12" s="18"/>
      <c r="J12" s="18"/>
      <c r="K12" s="18"/>
      <c r="L12" s="308"/>
      <c r="M12" s="69"/>
      <c r="O12" s="18"/>
      <c r="Q12" s="18"/>
      <c r="S12" s="18"/>
      <c r="T12" s="307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4.25" thickBot="1" thickTop="1">
      <c r="A13" s="32"/>
      <c r="B13" s="50">
        <v>5</v>
      </c>
      <c r="C13" s="262" t="s">
        <v>43</v>
      </c>
      <c r="D13" s="262"/>
      <c r="E13" s="262"/>
      <c r="F13" s="18"/>
      <c r="G13" s="18"/>
      <c r="H13" s="18"/>
      <c r="I13" s="18"/>
      <c r="J13" s="18"/>
      <c r="K13" s="18"/>
      <c r="L13" s="308"/>
      <c r="M13" s="69"/>
      <c r="N13" s="302">
        <f>SUM(E29)</f>
        <v>20.625</v>
      </c>
      <c r="O13" s="303"/>
      <c r="P13" s="82" t="s">
        <v>8</v>
      </c>
      <c r="Q13" s="278">
        <f>SUM(B14)</f>
        <v>5</v>
      </c>
      <c r="R13" s="279"/>
      <c r="S13" s="18"/>
      <c r="T13" s="307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3.5" thickBot="1">
      <c r="A14" s="32"/>
      <c r="B14" s="135">
        <v>5</v>
      </c>
      <c r="C14" s="295" t="s">
        <v>44</v>
      </c>
      <c r="D14" s="295"/>
      <c r="E14" s="295"/>
      <c r="F14" s="18"/>
      <c r="G14" s="18"/>
      <c r="H14" s="18"/>
      <c r="I14" s="18"/>
      <c r="J14" s="18"/>
      <c r="K14" s="18"/>
      <c r="L14" s="308"/>
      <c r="M14" s="18"/>
      <c r="O14" s="18"/>
      <c r="Q14" s="18"/>
      <c r="S14" s="18"/>
      <c r="T14" s="307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14.25" thickBot="1" thickTop="1">
      <c r="A15" s="32"/>
      <c r="B15" s="136">
        <v>5</v>
      </c>
      <c r="C15" s="285" t="s">
        <v>45</v>
      </c>
      <c r="D15" s="296"/>
      <c r="E15" s="286"/>
      <c r="F15" s="18"/>
      <c r="G15" s="18"/>
      <c r="H15" s="18"/>
      <c r="I15" s="18"/>
      <c r="J15" s="18"/>
      <c r="K15" s="18"/>
      <c r="L15" s="308"/>
      <c r="M15" s="18"/>
      <c r="N15" s="61">
        <f>SUM(D33)</f>
        <v>8.3125</v>
      </c>
      <c r="O15" s="18"/>
      <c r="P15" s="218">
        <f>SUM(B12)</f>
        <v>5</v>
      </c>
      <c r="Q15" s="18"/>
      <c r="R15" s="61">
        <f>SUM(D33)</f>
        <v>8.3125</v>
      </c>
      <c r="S15" s="18"/>
      <c r="T15" s="307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13.5" thickBot="1">
      <c r="A16" s="32"/>
      <c r="B16" s="84">
        <v>5</v>
      </c>
      <c r="C16" s="305" t="s">
        <v>46</v>
      </c>
      <c r="D16" s="305"/>
      <c r="E16" s="305"/>
      <c r="F16" s="18"/>
      <c r="G16" s="18"/>
      <c r="H16" s="18"/>
      <c r="I16" s="18"/>
      <c r="J16" s="18"/>
      <c r="K16" s="18"/>
      <c r="L16" s="308"/>
      <c r="M16" s="18"/>
      <c r="N16" s="224">
        <f>SUM(E33)</f>
        <v>16</v>
      </c>
      <c r="O16" s="18"/>
      <c r="P16" s="242"/>
      <c r="Q16" s="18"/>
      <c r="R16" s="224">
        <f>SUM(E33)</f>
        <v>16</v>
      </c>
      <c r="S16" s="18"/>
      <c r="T16" s="307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13.5" thickBot="1">
      <c r="A17" s="32"/>
      <c r="B17" s="56">
        <v>21.25</v>
      </c>
      <c r="C17" s="253" t="s">
        <v>32</v>
      </c>
      <c r="D17" s="253"/>
      <c r="E17" s="253"/>
      <c r="F17" s="18"/>
      <c r="G17" s="18"/>
      <c r="H17" s="18"/>
      <c r="I17" s="18"/>
      <c r="J17" s="18"/>
      <c r="K17" s="18"/>
      <c r="L17" s="308"/>
      <c r="M17" s="18"/>
      <c r="N17" s="227"/>
      <c r="O17" s="18"/>
      <c r="P17" s="242"/>
      <c r="Q17" s="18"/>
      <c r="R17" s="227"/>
      <c r="S17" s="18"/>
      <c r="T17" s="307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5.75" thickBot="1">
      <c r="A18" s="32"/>
      <c r="B18" s="56">
        <v>41.25</v>
      </c>
      <c r="C18" s="253" t="s">
        <v>32</v>
      </c>
      <c r="D18" s="253"/>
      <c r="E18" s="253"/>
      <c r="F18" s="18"/>
      <c r="G18" s="18"/>
      <c r="H18" s="18"/>
      <c r="I18" s="18"/>
      <c r="J18" s="18"/>
      <c r="K18" s="18"/>
      <c r="L18" s="308"/>
      <c r="M18" s="18"/>
      <c r="N18" s="227"/>
      <c r="O18" s="18"/>
      <c r="P18" s="27" t="s">
        <v>8</v>
      </c>
      <c r="Q18" s="18"/>
      <c r="R18" s="227"/>
      <c r="S18" s="18"/>
      <c r="T18" s="307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15.75" thickBot="1">
      <c r="A19" s="32"/>
      <c r="B19" s="53">
        <v>0.5</v>
      </c>
      <c r="C19" s="269" t="s">
        <v>6</v>
      </c>
      <c r="D19" s="269"/>
      <c r="E19" s="269"/>
      <c r="F19" s="18"/>
      <c r="G19" s="18"/>
      <c r="H19" s="18"/>
      <c r="I19" s="18"/>
      <c r="J19" s="18"/>
      <c r="K19" s="18"/>
      <c r="L19" s="57" t="s">
        <v>8</v>
      </c>
      <c r="M19" s="18"/>
      <c r="N19" s="227"/>
      <c r="O19" s="18"/>
      <c r="P19" s="216">
        <f>SUM(E26)</f>
        <v>16</v>
      </c>
      <c r="Q19" s="18"/>
      <c r="R19" s="227"/>
      <c r="S19" s="18"/>
      <c r="T19" s="58" t="s">
        <v>8</v>
      </c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13.5" thickBot="1">
      <c r="A20" s="32"/>
      <c r="B20" s="54"/>
      <c r="C20" s="81" t="s">
        <v>54</v>
      </c>
      <c r="D20" s="81"/>
      <c r="E20" s="81"/>
      <c r="F20" s="18"/>
      <c r="G20" s="18"/>
      <c r="H20" s="18"/>
      <c r="I20" s="18"/>
      <c r="J20" s="18"/>
      <c r="K20" s="18"/>
      <c r="L20" s="245">
        <f>SUM(E24)</f>
        <v>79.625</v>
      </c>
      <c r="M20" s="18"/>
      <c r="N20" s="227"/>
      <c r="O20" s="18"/>
      <c r="P20" s="216"/>
      <c r="Q20" s="18"/>
      <c r="R20" s="227"/>
      <c r="S20" s="18"/>
      <c r="T20" s="231">
        <f>SUM(E24)</f>
        <v>79.625</v>
      </c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13.5" thickBot="1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99"/>
      <c r="M21" s="18"/>
      <c r="N21" s="228"/>
      <c r="O21" s="18"/>
      <c r="P21" s="217"/>
      <c r="Q21" s="18"/>
      <c r="R21" s="228"/>
      <c r="S21" s="18"/>
      <c r="T21" s="231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14.25" thickBot="1" thickTop="1">
      <c r="A22" s="32"/>
      <c r="B22" s="248" t="s">
        <v>16</v>
      </c>
      <c r="C22" s="292"/>
      <c r="D22" s="292"/>
      <c r="E22" s="292"/>
      <c r="F22" s="292"/>
      <c r="G22" s="293"/>
      <c r="H22" s="18"/>
      <c r="I22" s="18"/>
      <c r="J22" s="18"/>
      <c r="K22" s="18"/>
      <c r="L22" s="299"/>
      <c r="M22" s="18"/>
      <c r="O22" s="18"/>
      <c r="Q22" s="18"/>
      <c r="S22" s="18"/>
      <c r="T22" s="231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14.25" thickBot="1" thickTop="1">
      <c r="A23" s="32"/>
      <c r="B23" s="249" t="s">
        <v>12</v>
      </c>
      <c r="C23" s="294"/>
      <c r="D23" s="64" t="s">
        <v>13</v>
      </c>
      <c r="E23" s="64" t="s">
        <v>20</v>
      </c>
      <c r="F23" s="64" t="s">
        <v>14</v>
      </c>
      <c r="G23" s="70" t="s">
        <v>15</v>
      </c>
      <c r="H23" s="18"/>
      <c r="I23" s="18"/>
      <c r="J23" s="18"/>
      <c r="K23" s="18"/>
      <c r="L23" s="299"/>
      <c r="M23" s="18"/>
      <c r="N23" s="300">
        <f>SUM(E30)</f>
        <v>20.625</v>
      </c>
      <c r="O23" s="301"/>
      <c r="P23" s="83" t="s">
        <v>8</v>
      </c>
      <c r="Q23" s="297">
        <f>SUM(B15)</f>
        <v>5</v>
      </c>
      <c r="R23" s="298"/>
      <c r="S23" s="18"/>
      <c r="T23" s="231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14.25" thickBot="1" thickTop="1">
      <c r="A24" s="32"/>
      <c r="B24" s="272" t="s">
        <v>26</v>
      </c>
      <c r="C24" s="272"/>
      <c r="D24" s="6">
        <f>SUM(B11)</f>
        <v>5</v>
      </c>
      <c r="E24" s="6">
        <f>SUM(I7)</f>
        <v>79.625</v>
      </c>
      <c r="F24" s="6">
        <f>SUM(B7*2)</f>
        <v>8</v>
      </c>
      <c r="G24" s="131"/>
      <c r="H24" s="18"/>
      <c r="I24" s="18"/>
      <c r="J24" s="18"/>
      <c r="K24" s="18"/>
      <c r="L24" s="299"/>
      <c r="M24" s="18"/>
      <c r="O24" s="18"/>
      <c r="Q24" s="18"/>
      <c r="S24" s="18"/>
      <c r="T24" s="231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4.25" thickBot="1" thickTop="1">
      <c r="A25" s="32"/>
      <c r="B25" s="264" t="s">
        <v>33</v>
      </c>
      <c r="C25" s="264"/>
      <c r="D25" s="7">
        <f>SUM(B12)</f>
        <v>5</v>
      </c>
      <c r="E25" s="7">
        <f>IF(B17+B18&gt;0,(B17-B13)-(B14/2)+(2*B19),((E24-B13-B14-B15-B16)/3)+(2*B19))</f>
        <v>14.75</v>
      </c>
      <c r="F25" s="7">
        <f>SUM(B7)</f>
        <v>4</v>
      </c>
      <c r="G25" s="132"/>
      <c r="H25" s="18"/>
      <c r="I25" s="18"/>
      <c r="J25" s="18"/>
      <c r="K25" s="18"/>
      <c r="L25" s="299"/>
      <c r="M25" s="18"/>
      <c r="N25" s="61">
        <f>SUM(D34)</f>
        <v>8.3125</v>
      </c>
      <c r="O25" s="18"/>
      <c r="P25" s="218">
        <f>SUM(B12)</f>
        <v>5</v>
      </c>
      <c r="Q25" s="18"/>
      <c r="R25" s="61">
        <f>SUM(D34)</f>
        <v>8.3125</v>
      </c>
      <c r="S25" s="18"/>
      <c r="T25" s="231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3.5" thickBot="1">
      <c r="A26" s="32"/>
      <c r="B26" s="264" t="s">
        <v>47</v>
      </c>
      <c r="C26" s="264"/>
      <c r="D26" s="73">
        <f>SUM(B12)</f>
        <v>5</v>
      </c>
      <c r="E26" s="73">
        <f>IF(B17+B18&gt;0,B18-B17-(B15/2)-(B14/2)+(B19*2),(E24-B13-B14-B15-B16)/3+(B19*2))</f>
        <v>16</v>
      </c>
      <c r="F26" s="73">
        <f>SUM(B7)</f>
        <v>4</v>
      </c>
      <c r="G26" s="137"/>
      <c r="H26" s="88"/>
      <c r="I26" s="88"/>
      <c r="J26" s="88"/>
      <c r="K26" s="18"/>
      <c r="L26" s="299"/>
      <c r="M26" s="18"/>
      <c r="N26" s="224">
        <f>SUM(E34)</f>
        <v>31.875</v>
      </c>
      <c r="O26" s="18"/>
      <c r="P26" s="242"/>
      <c r="Q26" s="18"/>
      <c r="R26" s="224">
        <f>SUM(E34)</f>
        <v>31.875</v>
      </c>
      <c r="S26" s="18"/>
      <c r="T26" s="231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3.5" thickBot="1">
      <c r="A27" s="32"/>
      <c r="B27" s="264" t="s">
        <v>34</v>
      </c>
      <c r="C27" s="264"/>
      <c r="D27" s="7">
        <f>SUM(B12)</f>
        <v>5</v>
      </c>
      <c r="E27" s="7">
        <f>IF(B17+B18&gt;0,E24-B18-B16-(B15/2)+(2*B19),(E24-B13-B14-B15-B16)/3+(2*B19))</f>
        <v>31.875</v>
      </c>
      <c r="F27" s="7">
        <f>SUM(B7)</f>
        <v>4</v>
      </c>
      <c r="G27" s="132"/>
      <c r="H27" s="88"/>
      <c r="I27" s="88"/>
      <c r="J27" s="88"/>
      <c r="K27" s="18"/>
      <c r="L27" s="299"/>
      <c r="M27" s="18"/>
      <c r="N27" s="227"/>
      <c r="O27" s="18"/>
      <c r="P27" s="242"/>
      <c r="Q27" s="18"/>
      <c r="R27" s="227"/>
      <c r="S27" s="18"/>
      <c r="T27" s="231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15.75" thickBot="1">
      <c r="A28" s="32"/>
      <c r="B28" s="281" t="s">
        <v>48</v>
      </c>
      <c r="C28" s="282"/>
      <c r="D28" s="9">
        <f>SUM(B13)</f>
        <v>5</v>
      </c>
      <c r="E28" s="9">
        <f>SUM(I8-(2*B11)+(2*B19))</f>
        <v>20.625</v>
      </c>
      <c r="F28" s="9">
        <f>SUM(B7)</f>
        <v>4</v>
      </c>
      <c r="G28" s="49"/>
      <c r="H28" s="86"/>
      <c r="I28" s="86"/>
      <c r="J28" s="86"/>
      <c r="K28" s="18"/>
      <c r="L28" s="299"/>
      <c r="M28" s="18"/>
      <c r="N28" s="227"/>
      <c r="O28" s="18"/>
      <c r="P28" s="27" t="s">
        <v>8</v>
      </c>
      <c r="Q28" s="18"/>
      <c r="R28" s="227"/>
      <c r="S28" s="18"/>
      <c r="T28" s="231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3.5" thickBot="1">
      <c r="A29" s="32"/>
      <c r="B29" s="283" t="s">
        <v>49</v>
      </c>
      <c r="C29" s="284"/>
      <c r="D29" s="9">
        <f>SUM(B14)</f>
        <v>5</v>
      </c>
      <c r="E29" s="9">
        <f>SUM(I8-(2*B11)+(2*B19))</f>
        <v>20.625</v>
      </c>
      <c r="F29" s="9">
        <f>SUM(B7)</f>
        <v>4</v>
      </c>
      <c r="G29" s="49"/>
      <c r="H29" s="86"/>
      <c r="I29" s="86"/>
      <c r="J29" s="86"/>
      <c r="K29" s="18"/>
      <c r="L29" s="299"/>
      <c r="M29" s="18"/>
      <c r="N29" s="227"/>
      <c r="O29" s="18"/>
      <c r="P29" s="216">
        <f>SUM(E27)</f>
        <v>31.875</v>
      </c>
      <c r="Q29" s="18"/>
      <c r="R29" s="227"/>
      <c r="S29" s="18"/>
      <c r="T29" s="231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13.5" thickBot="1">
      <c r="A30" s="32"/>
      <c r="B30" s="285" t="s">
        <v>50</v>
      </c>
      <c r="C30" s="286"/>
      <c r="D30" s="9">
        <f>SUM(B15)</f>
        <v>5</v>
      </c>
      <c r="E30" s="9">
        <f>SUM(I8-(2*B11)+(2*B19))</f>
        <v>20.625</v>
      </c>
      <c r="F30" s="9">
        <f>SUM(B7)</f>
        <v>4</v>
      </c>
      <c r="G30" s="49"/>
      <c r="H30" s="47"/>
      <c r="I30" s="47"/>
      <c r="J30" s="47"/>
      <c r="K30" s="18"/>
      <c r="L30" s="299"/>
      <c r="M30" s="18"/>
      <c r="N30" s="227"/>
      <c r="O30" s="18"/>
      <c r="P30" s="216"/>
      <c r="Q30" s="18"/>
      <c r="R30" s="227"/>
      <c r="S30" s="18"/>
      <c r="T30" s="231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13.5" thickBot="1">
      <c r="A31" s="32"/>
      <c r="B31" s="287" t="s">
        <v>51</v>
      </c>
      <c r="C31" s="288"/>
      <c r="D31" s="9">
        <f>SUM(B16)</f>
        <v>5</v>
      </c>
      <c r="E31" s="9">
        <f>SUM(I8-(2*B11)+(2*B19))</f>
        <v>20.625</v>
      </c>
      <c r="F31" s="9">
        <f>SUM(B7)</f>
        <v>4</v>
      </c>
      <c r="G31" s="49"/>
      <c r="H31" s="86"/>
      <c r="I31" s="86"/>
      <c r="J31" s="86"/>
      <c r="K31" s="18"/>
      <c r="L31" s="76"/>
      <c r="M31" s="18"/>
      <c r="N31" s="228"/>
      <c r="O31" s="18"/>
      <c r="P31" s="217"/>
      <c r="Q31" s="18"/>
      <c r="R31" s="228"/>
      <c r="S31" s="18"/>
      <c r="T31" s="79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13.5" thickBot="1">
      <c r="A32" s="32"/>
      <c r="B32" s="263" t="s">
        <v>35</v>
      </c>
      <c r="C32" s="280"/>
      <c r="D32" s="7">
        <f>SUM((I8-(2*B11)-B12)/2+(B19*2)-B20)</f>
        <v>8.3125</v>
      </c>
      <c r="E32" s="7">
        <f>IF(B17+B18&gt;0,B17-B13-(B14/2)+(B19*2)-B20,(I7-B13-B14-B15-B16)/3+(2*B19)-B20)</f>
        <v>14.75</v>
      </c>
      <c r="F32" s="7">
        <f>SUM(B7*2)</f>
        <v>8</v>
      </c>
      <c r="G32" s="138"/>
      <c r="H32" s="86"/>
      <c r="I32" s="86"/>
      <c r="J32" s="86"/>
      <c r="K32" s="18"/>
      <c r="L32" s="76"/>
      <c r="M32" s="18"/>
      <c r="N32" s="25"/>
      <c r="O32" s="18"/>
      <c r="P32" s="25"/>
      <c r="Q32" s="18"/>
      <c r="R32" s="25"/>
      <c r="S32" s="18"/>
      <c r="T32" s="79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14.25" thickBot="1" thickTop="1">
      <c r="A33" s="32"/>
      <c r="B33" s="280" t="s">
        <v>52</v>
      </c>
      <c r="C33" s="289"/>
      <c r="D33" s="9">
        <f>SUM((I8-(2*B11)-B12)/2+(B19*2)-B20)</f>
        <v>8.3125</v>
      </c>
      <c r="E33" s="9">
        <f>IF(B17+B18&gt;0,B18-B17-(B14/2)-(B15/2)+(2*B19)-B20,(I7-B13-B14-B15-B16)/3+(B19*2)-B20)</f>
        <v>16</v>
      </c>
      <c r="F33" s="9">
        <f>SUM(B7*2)</f>
        <v>8</v>
      </c>
      <c r="G33" s="49"/>
      <c r="H33" s="144" t="s">
        <v>69</v>
      </c>
      <c r="I33" s="145"/>
      <c r="J33" s="146"/>
      <c r="L33" s="77"/>
      <c r="M33" s="18"/>
      <c r="N33" s="265">
        <f>SUM(E31)</f>
        <v>20.625</v>
      </c>
      <c r="O33" s="266"/>
      <c r="P33" s="85" t="s">
        <v>8</v>
      </c>
      <c r="Q33" s="267">
        <f>SUM(B16)</f>
        <v>5</v>
      </c>
      <c r="R33" s="268"/>
      <c r="S33" s="18"/>
      <c r="T33" s="80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4.25" thickBot="1" thickTop="1">
      <c r="A34" s="32"/>
      <c r="B34" s="263" t="s">
        <v>36</v>
      </c>
      <c r="C34" s="280"/>
      <c r="D34" s="73">
        <f>SUM((I8-(2*B11)-B12)/2+(B19*2)-B20)</f>
        <v>8.3125</v>
      </c>
      <c r="E34" s="73">
        <f>IF(B17+B18&gt;0,I7-B18-(B15/2)-B16+(B19*2)-B20)</f>
        <v>31.875</v>
      </c>
      <c r="F34" s="73">
        <f>SUM(B7*2)</f>
        <v>8</v>
      </c>
      <c r="G34" s="56"/>
      <c r="H34" s="178" t="s">
        <v>66</v>
      </c>
      <c r="I34" s="290"/>
      <c r="J34" s="291"/>
      <c r="L34" s="18"/>
      <c r="M34" s="18"/>
      <c r="N34" s="18"/>
      <c r="O34" s="18"/>
      <c r="P34" s="18"/>
      <c r="Q34" s="18"/>
      <c r="R34" s="18"/>
      <c r="S34" s="18"/>
      <c r="T34" s="25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12.75">
      <c r="A37" s="32"/>
      <c r="B37" s="32"/>
      <c r="C37" s="32"/>
      <c r="D37" s="32"/>
      <c r="E37" s="32"/>
      <c r="F37" s="68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12.75">
      <c r="A38" s="32"/>
      <c r="B38" s="32"/>
      <c r="C38" s="32"/>
      <c r="D38" s="32"/>
      <c r="E38" s="32"/>
      <c r="F38" s="68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12.75">
      <c r="A39" s="32"/>
      <c r="B39" s="32"/>
      <c r="C39" s="32"/>
      <c r="D39" s="32"/>
      <c r="E39" s="32"/>
      <c r="F39" s="68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12.75">
      <c r="A40" s="32"/>
      <c r="B40" s="32"/>
      <c r="C40" s="32"/>
      <c r="D40" s="32"/>
      <c r="E40" s="32"/>
      <c r="F40" s="68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</sheetData>
  <sheetProtection password="811B" sheet="1" objects="1" scenarios="1" selectLockedCells="1"/>
  <mergeCells count="56">
    <mergeCell ref="Q3:R3"/>
    <mergeCell ref="T8:T18"/>
    <mergeCell ref="C10:E10"/>
    <mergeCell ref="G7:H7"/>
    <mergeCell ref="G8:H8"/>
    <mergeCell ref="B6:E6"/>
    <mergeCell ref="C9:E9"/>
    <mergeCell ref="C8:E8"/>
    <mergeCell ref="L8:L18"/>
    <mergeCell ref="C11:E11"/>
    <mergeCell ref="C17:E17"/>
    <mergeCell ref="C18:E18"/>
    <mergeCell ref="C19:E19"/>
    <mergeCell ref="N3:O3"/>
    <mergeCell ref="C12:E12"/>
    <mergeCell ref="C16:E16"/>
    <mergeCell ref="Q23:R23"/>
    <mergeCell ref="L20:L30"/>
    <mergeCell ref="C7:E7"/>
    <mergeCell ref="N23:O23"/>
    <mergeCell ref="B25:C25"/>
    <mergeCell ref="B26:C26"/>
    <mergeCell ref="R16:R21"/>
    <mergeCell ref="N16:N21"/>
    <mergeCell ref="P15:P17"/>
    <mergeCell ref="N13:O13"/>
    <mergeCell ref="T20:T30"/>
    <mergeCell ref="P19:P21"/>
    <mergeCell ref="G6:I6"/>
    <mergeCell ref="B22:G22"/>
    <mergeCell ref="P29:P31"/>
    <mergeCell ref="B23:C23"/>
    <mergeCell ref="B24:C24"/>
    <mergeCell ref="C13:E13"/>
    <mergeCell ref="C14:E14"/>
    <mergeCell ref="C15:E15"/>
    <mergeCell ref="N33:O33"/>
    <mergeCell ref="Q33:R33"/>
    <mergeCell ref="R26:R31"/>
    <mergeCell ref="P25:P27"/>
    <mergeCell ref="N26:N31"/>
    <mergeCell ref="H33:J33"/>
    <mergeCell ref="B27:C27"/>
    <mergeCell ref="B32:C32"/>
    <mergeCell ref="B34:C34"/>
    <mergeCell ref="B28:C28"/>
    <mergeCell ref="B29:C29"/>
    <mergeCell ref="B30:C30"/>
    <mergeCell ref="B31:C31"/>
    <mergeCell ref="B33:C33"/>
    <mergeCell ref="H34:J34"/>
    <mergeCell ref="Q13:R13"/>
    <mergeCell ref="N6:N11"/>
    <mergeCell ref="R6:R11"/>
    <mergeCell ref="P5:P7"/>
    <mergeCell ref="P9:P11"/>
  </mergeCells>
  <printOptions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 Doors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Medbery</dc:creator>
  <cp:keywords/>
  <dc:description/>
  <cp:lastModifiedBy>Roger Medbery</cp:lastModifiedBy>
  <cp:lastPrinted>2002-03-16T14:38:42Z</cp:lastPrinted>
  <dcterms:created xsi:type="dcterms:W3CDTF">2002-03-10T22:50:08Z</dcterms:created>
  <dcterms:modified xsi:type="dcterms:W3CDTF">2002-03-31T00:02:52Z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-1248865509</vt:i4>
  </property>
  <property fmtid="{D5CDD505-2E9C-101B-9397-08002B2CF9AE}" pid="3" name="_EmailSubject">
    <vt:lpwstr>Justdoors / Excel 2000</vt:lpwstr>
  </property>
  <property fmtid="{D5CDD505-2E9C-101B-9397-08002B2CF9AE}" pid="4" name="_AuthorEmail">
    <vt:lpwstr>rogerlee@mindspring.com</vt:lpwstr>
  </property>
  <property fmtid="{D5CDD505-2E9C-101B-9397-08002B2CF9AE}" pid="5" name="_AuthorEmailDisplayName">
    <vt:lpwstr>Roger Medbery</vt:lpwstr>
  </property>
</Properties>
</file>