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2384" windowHeight="9312" activeTab="0"/>
  </bookViews>
  <sheets>
    <sheet name="Born in 194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<sst xmlns="http://schemas.openxmlformats.org/spreadsheetml/2006/main" count="22" uniqueCount="21">
  <si>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Benefit at age 62</t>
  </si>
  <si>
    <t>Benefit at age 70</t>
  </si>
  <si>
    <t>Interest Rate Received:</t>
  </si>
  <si>
    <t>65 + 8</t>
  </si>
  <si>
    <t>Amount if saved starting at age 62:</t>
  </si>
  <si>
    <t xml:space="preserve">When Should You Start Collecting Social Security Benefits? </t>
  </si>
  <si>
    <t>Amount received by beginning of age:</t>
  </si>
  <si>
    <t>Future Value of Early Withdrawals</t>
  </si>
  <si>
    <t>Benefit at age 65 + 8</t>
  </si>
  <si>
    <t>Summary</t>
  </si>
  <si>
    <t>If you take early payments at age 62, you will have to live past 77 to get less income than if you waited until age 65 years and 8 months.</t>
  </si>
  <si>
    <t xml:space="preserve">If you take early payments at age 62, and save the income until age 65 years and 8 months, </t>
  </si>
  <si>
    <t>Are the payments from age 62 early withdrawals less than the normal (100%) age 65 + 8 payments? ==&gt;</t>
  </si>
  <si>
    <t>Are the amounts from age 62 early withdrawals (saving payments until age 65 + 8)  less than the normal (100%) age 65 + 8 payments? ==&gt;</t>
  </si>
  <si>
    <t>Are the amounts from age 62 early withdrawals (saving payments until age 65 + 8)  less than the age 70 payments? ==&gt;</t>
  </si>
  <si>
    <t xml:space="preserve">     you will have to live past 89 to get less income than if you waited until age 65 years and 8 months.</t>
  </si>
  <si>
    <t xml:space="preserve">     you will have to live past 85 to get less income than if you waited until 70 years of age.</t>
  </si>
  <si>
    <t>These calculations do not take inflation into account.</t>
  </si>
  <si>
    <t>The red numbers are from your social security form which is mailed each year.</t>
  </si>
  <si>
    <t>The age at which you can collect 100% of your benefits (age 65 or higher) varies according to the year in which you were born.</t>
  </si>
  <si>
    <t>For 683/900/1197 SS numbers: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</si>
</sst>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4" fillId="2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0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20.421875" style="0" bestFit="1" customWidth="1"/>
    <col min="3" max="3" width="11.7109375" style="0" customWidth="1"/>
    <col min="4" max="4" width="2.8515625" style="0" customWidth="1"/>
    <col min="5" max="5" width="8.57421875" style="0" customWidth="1"/>
    <col min="6" max="6" width="8.7109375" style="0" bestFit="1" customWidth="1"/>
    <col min="7" max="15" width="7.140625" style="0" bestFit="1" customWidth="1"/>
    <col min="16" max="44" width="8.140625" style="0" bestFit="1" customWidth="1"/>
    <col min="45" max="45" width="2.8515625" style="0" customWidth="1"/>
  </cols>
  <sheetData>
    <row r="1" spans="2:17" ht="22.5">
      <c r="B1" s="19" t="s">
        <v>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6"/>
      <c r="O1" s="8"/>
      <c r="P1" s="8"/>
      <c r="Q1" s="8"/>
    </row>
    <row r="3" spans="5:9" ht="12.75">
      <c r="E3" s="17" t="s">
        <v>6</v>
      </c>
      <c r="F3" s="18"/>
      <c r="G3" s="18"/>
      <c r="H3" s="18"/>
      <c r="I3" s="18"/>
    </row>
    <row r="4" spans="3:45" ht="12.75">
      <c r="C4" s="8"/>
      <c r="E4" s="3">
        <v>62</v>
      </c>
      <c r="F4" s="3">
        <v>63</v>
      </c>
      <c r="G4" s="3">
        <v>64</v>
      </c>
      <c r="H4" s="3">
        <v>65</v>
      </c>
      <c r="I4" s="3" t="s">
        <v>3</v>
      </c>
      <c r="J4" s="3">
        <v>66</v>
      </c>
      <c r="K4" s="3">
        <v>67</v>
      </c>
      <c r="L4" s="3">
        <v>68</v>
      </c>
      <c r="M4" s="3">
        <v>69</v>
      </c>
      <c r="N4" s="3">
        <v>70</v>
      </c>
      <c r="O4" s="3">
        <v>71</v>
      </c>
      <c r="P4" s="3">
        <v>72</v>
      </c>
      <c r="Q4" s="3">
        <v>73</v>
      </c>
      <c r="R4" s="3">
        <v>74</v>
      </c>
      <c r="S4" s="3">
        <v>75</v>
      </c>
      <c r="T4" s="3">
        <v>76</v>
      </c>
      <c r="U4" s="3">
        <v>77</v>
      </c>
      <c r="V4" s="3">
        <v>78</v>
      </c>
      <c r="W4" s="3">
        <v>79</v>
      </c>
      <c r="X4" s="3">
        <v>80</v>
      </c>
      <c r="Y4" s="3">
        <v>81</v>
      </c>
      <c r="Z4" s="3">
        <v>82</v>
      </c>
      <c r="AA4" s="3">
        <v>83</v>
      </c>
      <c r="AB4" s="3">
        <v>84</v>
      </c>
      <c r="AC4" s="3">
        <v>85</v>
      </c>
      <c r="AD4" s="3">
        <v>86</v>
      </c>
      <c r="AE4" s="3">
        <v>87</v>
      </c>
      <c r="AF4" s="3">
        <v>88</v>
      </c>
      <c r="AG4" s="3">
        <v>89</v>
      </c>
      <c r="AH4" s="3">
        <v>90</v>
      </c>
      <c r="AI4" s="3">
        <v>91</v>
      </c>
      <c r="AJ4" s="3">
        <v>92</v>
      </c>
      <c r="AK4" s="3">
        <v>93</v>
      </c>
      <c r="AL4" s="3">
        <v>94</v>
      </c>
      <c r="AM4" s="3">
        <v>95</v>
      </c>
      <c r="AN4" s="3">
        <v>96</v>
      </c>
      <c r="AO4" s="3">
        <v>97</v>
      </c>
      <c r="AP4" s="3">
        <v>98</v>
      </c>
      <c r="AQ4" s="3">
        <v>99</v>
      </c>
      <c r="AR4" s="3">
        <v>100</v>
      </c>
      <c r="AS4" s="4"/>
    </row>
    <row r="5" spans="4:5" ht="12.75">
      <c r="D5" s="1"/>
      <c r="E5" s="1"/>
    </row>
    <row r="6" spans="2:44" ht="12.75">
      <c r="B6" s="2" t="s">
        <v>0</v>
      </c>
      <c r="C6" s="13">
        <v>683</v>
      </c>
      <c r="E6" s="6">
        <v>0</v>
      </c>
      <c r="F6" s="6">
        <f>E6+$C$6*12</f>
        <v>8196</v>
      </c>
      <c r="G6" s="6">
        <f aca="true" t="shared" si="0" ref="G6:AR6">F6+$C$6*12</f>
        <v>16392</v>
      </c>
      <c r="H6" s="6">
        <f t="shared" si="0"/>
        <v>24588</v>
      </c>
      <c r="I6" s="6">
        <f>G6+$C$6*20</f>
        <v>30052</v>
      </c>
      <c r="J6" s="6">
        <f>H6+$C$6*12</f>
        <v>32784</v>
      </c>
      <c r="K6" s="6">
        <f>J6+$C$6*12</f>
        <v>40980</v>
      </c>
      <c r="L6" s="6">
        <f t="shared" si="0"/>
        <v>49176</v>
      </c>
      <c r="M6" s="6">
        <f t="shared" si="0"/>
        <v>57372</v>
      </c>
      <c r="N6" s="6">
        <f t="shared" si="0"/>
        <v>65568</v>
      </c>
      <c r="O6" s="6">
        <f t="shared" si="0"/>
        <v>73764</v>
      </c>
      <c r="P6" s="6">
        <f t="shared" si="0"/>
        <v>81960</v>
      </c>
      <c r="Q6" s="6">
        <f t="shared" si="0"/>
        <v>90156</v>
      </c>
      <c r="R6" s="6">
        <f t="shared" si="0"/>
        <v>98352</v>
      </c>
      <c r="S6" s="6">
        <f t="shared" si="0"/>
        <v>106548</v>
      </c>
      <c r="T6" s="6">
        <f t="shared" si="0"/>
        <v>114744</v>
      </c>
      <c r="U6" s="6">
        <f t="shared" si="0"/>
        <v>122940</v>
      </c>
      <c r="V6" s="6">
        <f t="shared" si="0"/>
        <v>131136</v>
      </c>
      <c r="W6" s="6">
        <f t="shared" si="0"/>
        <v>139332</v>
      </c>
      <c r="X6" s="6">
        <f t="shared" si="0"/>
        <v>147528</v>
      </c>
      <c r="Y6" s="6">
        <f t="shared" si="0"/>
        <v>155724</v>
      </c>
      <c r="Z6" s="6">
        <f t="shared" si="0"/>
        <v>163920</v>
      </c>
      <c r="AA6" s="6">
        <f t="shared" si="0"/>
        <v>172116</v>
      </c>
      <c r="AB6" s="6">
        <f t="shared" si="0"/>
        <v>180312</v>
      </c>
      <c r="AC6" s="6">
        <f t="shared" si="0"/>
        <v>188508</v>
      </c>
      <c r="AD6" s="6">
        <f t="shared" si="0"/>
        <v>196704</v>
      </c>
      <c r="AE6" s="6">
        <f t="shared" si="0"/>
        <v>204900</v>
      </c>
      <c r="AF6" s="6">
        <f t="shared" si="0"/>
        <v>213096</v>
      </c>
      <c r="AG6" s="6">
        <f t="shared" si="0"/>
        <v>221292</v>
      </c>
      <c r="AH6" s="6">
        <f t="shared" si="0"/>
        <v>229488</v>
      </c>
      <c r="AI6" s="6">
        <f t="shared" si="0"/>
        <v>237684</v>
      </c>
      <c r="AJ6" s="6">
        <f t="shared" si="0"/>
        <v>245880</v>
      </c>
      <c r="AK6" s="6">
        <f t="shared" si="0"/>
        <v>254076</v>
      </c>
      <c r="AL6" s="6">
        <f t="shared" si="0"/>
        <v>262272</v>
      </c>
      <c r="AM6" s="6">
        <f t="shared" si="0"/>
        <v>270468</v>
      </c>
      <c r="AN6" s="6">
        <f t="shared" si="0"/>
        <v>278664</v>
      </c>
      <c r="AO6" s="6">
        <f t="shared" si="0"/>
        <v>286860</v>
      </c>
      <c r="AP6" s="6">
        <f t="shared" si="0"/>
        <v>295056</v>
      </c>
      <c r="AQ6" s="6">
        <f t="shared" si="0"/>
        <v>303252</v>
      </c>
      <c r="AR6" s="6">
        <f t="shared" si="0"/>
        <v>311448</v>
      </c>
    </row>
    <row r="7" spans="2:44" ht="12.75">
      <c r="B7" s="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ht="12.75">
      <c r="B8" s="2" t="s">
        <v>8</v>
      </c>
      <c r="C8" s="13">
        <v>900</v>
      </c>
      <c r="E8" s="6"/>
      <c r="F8" s="6"/>
      <c r="G8" s="6"/>
      <c r="H8" s="6"/>
      <c r="I8" s="6">
        <v>0</v>
      </c>
      <c r="J8" s="6">
        <f>4*C8</f>
        <v>3600</v>
      </c>
      <c r="K8" s="6">
        <f>J8+$C$8*12</f>
        <v>14400</v>
      </c>
      <c r="L8" s="6">
        <f>K8+$C$8*12</f>
        <v>25200</v>
      </c>
      <c r="M8" s="6">
        <f aca="true" t="shared" si="1" ref="M8:AR8">L8+$C$8*12</f>
        <v>36000</v>
      </c>
      <c r="N8" s="6">
        <f t="shared" si="1"/>
        <v>46800</v>
      </c>
      <c r="O8" s="6">
        <f t="shared" si="1"/>
        <v>57600</v>
      </c>
      <c r="P8" s="6">
        <f t="shared" si="1"/>
        <v>68400</v>
      </c>
      <c r="Q8" s="6">
        <f t="shared" si="1"/>
        <v>79200</v>
      </c>
      <c r="R8" s="6">
        <f t="shared" si="1"/>
        <v>90000</v>
      </c>
      <c r="S8" s="6">
        <f t="shared" si="1"/>
        <v>100800</v>
      </c>
      <c r="T8" s="6">
        <f t="shared" si="1"/>
        <v>111600</v>
      </c>
      <c r="U8" s="6">
        <f t="shared" si="1"/>
        <v>122400</v>
      </c>
      <c r="V8" s="6">
        <f t="shared" si="1"/>
        <v>133200</v>
      </c>
      <c r="W8" s="6">
        <f t="shared" si="1"/>
        <v>144000</v>
      </c>
      <c r="X8" s="6">
        <f t="shared" si="1"/>
        <v>154800</v>
      </c>
      <c r="Y8" s="6">
        <f t="shared" si="1"/>
        <v>165600</v>
      </c>
      <c r="Z8" s="6">
        <f t="shared" si="1"/>
        <v>176400</v>
      </c>
      <c r="AA8" s="6">
        <f t="shared" si="1"/>
        <v>187200</v>
      </c>
      <c r="AB8" s="6">
        <f t="shared" si="1"/>
        <v>198000</v>
      </c>
      <c r="AC8" s="6">
        <f t="shared" si="1"/>
        <v>208800</v>
      </c>
      <c r="AD8" s="6">
        <f t="shared" si="1"/>
        <v>219600</v>
      </c>
      <c r="AE8" s="6">
        <f t="shared" si="1"/>
        <v>230400</v>
      </c>
      <c r="AF8" s="6">
        <f t="shared" si="1"/>
        <v>241200</v>
      </c>
      <c r="AG8" s="6">
        <f t="shared" si="1"/>
        <v>252000</v>
      </c>
      <c r="AH8" s="6">
        <f t="shared" si="1"/>
        <v>262800</v>
      </c>
      <c r="AI8" s="6">
        <f t="shared" si="1"/>
        <v>273600</v>
      </c>
      <c r="AJ8" s="6">
        <f t="shared" si="1"/>
        <v>284400</v>
      </c>
      <c r="AK8" s="6">
        <f t="shared" si="1"/>
        <v>295200</v>
      </c>
      <c r="AL8" s="6">
        <f t="shared" si="1"/>
        <v>306000</v>
      </c>
      <c r="AM8" s="6">
        <f t="shared" si="1"/>
        <v>316800</v>
      </c>
      <c r="AN8" s="6">
        <f t="shared" si="1"/>
        <v>327600</v>
      </c>
      <c r="AO8" s="6">
        <f t="shared" si="1"/>
        <v>338400</v>
      </c>
      <c r="AP8" s="6">
        <f t="shared" si="1"/>
        <v>349200</v>
      </c>
      <c r="AQ8" s="6">
        <f t="shared" si="1"/>
        <v>360000</v>
      </c>
      <c r="AR8" s="6">
        <f t="shared" si="1"/>
        <v>370800</v>
      </c>
    </row>
    <row r="9" spans="2:44" ht="12.75">
      <c r="B9" s="2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2:44" ht="12.75">
      <c r="B10" s="2" t="s">
        <v>1</v>
      </c>
      <c r="C10" s="13">
        <v>1197</v>
      </c>
      <c r="E10" s="6"/>
      <c r="F10" s="6"/>
      <c r="G10" s="6"/>
      <c r="H10" s="6"/>
      <c r="I10" s="6"/>
      <c r="J10" s="6"/>
      <c r="K10" s="6"/>
      <c r="L10" s="6"/>
      <c r="M10" s="6"/>
      <c r="N10" s="6">
        <v>0</v>
      </c>
      <c r="O10" s="6">
        <f>M10+$C$10*12</f>
        <v>14364</v>
      </c>
      <c r="P10" s="6">
        <f aca="true" t="shared" si="2" ref="P10:AR10">O10+$C$10*12</f>
        <v>28728</v>
      </c>
      <c r="Q10" s="6">
        <f t="shared" si="2"/>
        <v>43092</v>
      </c>
      <c r="R10" s="6">
        <f t="shared" si="2"/>
        <v>57456</v>
      </c>
      <c r="S10" s="6">
        <f t="shared" si="2"/>
        <v>71820</v>
      </c>
      <c r="T10" s="6">
        <f t="shared" si="2"/>
        <v>86184</v>
      </c>
      <c r="U10" s="6">
        <f t="shared" si="2"/>
        <v>100548</v>
      </c>
      <c r="V10" s="6">
        <f t="shared" si="2"/>
        <v>114912</v>
      </c>
      <c r="W10" s="6">
        <f t="shared" si="2"/>
        <v>129276</v>
      </c>
      <c r="X10" s="6">
        <f t="shared" si="2"/>
        <v>143640</v>
      </c>
      <c r="Y10" s="6">
        <f t="shared" si="2"/>
        <v>158004</v>
      </c>
      <c r="Z10" s="6">
        <f t="shared" si="2"/>
        <v>172368</v>
      </c>
      <c r="AA10" s="6">
        <f t="shared" si="2"/>
        <v>186732</v>
      </c>
      <c r="AB10" s="6">
        <f t="shared" si="2"/>
        <v>201096</v>
      </c>
      <c r="AC10" s="6">
        <f t="shared" si="2"/>
        <v>215460</v>
      </c>
      <c r="AD10" s="6">
        <f t="shared" si="2"/>
        <v>229824</v>
      </c>
      <c r="AE10" s="6">
        <f t="shared" si="2"/>
        <v>244188</v>
      </c>
      <c r="AF10" s="6">
        <f t="shared" si="2"/>
        <v>258552</v>
      </c>
      <c r="AG10" s="6">
        <f t="shared" si="2"/>
        <v>272916</v>
      </c>
      <c r="AH10" s="6">
        <f t="shared" si="2"/>
        <v>287280</v>
      </c>
      <c r="AI10" s="6">
        <f t="shared" si="2"/>
        <v>301644</v>
      </c>
      <c r="AJ10" s="6">
        <f t="shared" si="2"/>
        <v>316008</v>
      </c>
      <c r="AK10" s="6">
        <f t="shared" si="2"/>
        <v>330372</v>
      </c>
      <c r="AL10" s="6">
        <f t="shared" si="2"/>
        <v>344736</v>
      </c>
      <c r="AM10" s="6">
        <f t="shared" si="2"/>
        <v>359100</v>
      </c>
      <c r="AN10" s="6">
        <f t="shared" si="2"/>
        <v>373464</v>
      </c>
      <c r="AO10" s="6">
        <f t="shared" si="2"/>
        <v>387828</v>
      </c>
      <c r="AP10" s="6">
        <f t="shared" si="2"/>
        <v>402192</v>
      </c>
      <c r="AQ10" s="6">
        <f t="shared" si="2"/>
        <v>416556</v>
      </c>
      <c r="AR10" s="6">
        <f t="shared" si="2"/>
        <v>430920</v>
      </c>
    </row>
    <row r="11" spans="3:44" ht="12.75">
      <c r="C11" s="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2:44" ht="12.75">
      <c r="B12" s="11" t="s">
        <v>12</v>
      </c>
      <c r="E12" s="1"/>
      <c r="F12" s="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4" t="str">
        <f>IF(R8&gt;(R6),"Yes","No")</f>
        <v>No</v>
      </c>
      <c r="S12" s="4" t="str">
        <f>IF(S8&gt;(S6),"Yes","No")</f>
        <v>No</v>
      </c>
      <c r="T12" s="4" t="str">
        <f>IF(T8&gt;(T6),"Yes","No")</f>
        <v>No</v>
      </c>
      <c r="U12" s="4" t="str">
        <f>IF(U8&gt;(U6),"Yes","No")</f>
        <v>No</v>
      </c>
      <c r="V12" s="4" t="str">
        <f>IF(V8&gt;(V6),"Yes","No")</f>
        <v>Yes</v>
      </c>
      <c r="W12" s="4" t="str">
        <f>IF(W8&gt;(W6),"Yes","No")</f>
        <v>Yes</v>
      </c>
      <c r="X12" s="4" t="str">
        <f>IF(X8&gt;(X6),"Yes","No")</f>
        <v>Yes</v>
      </c>
      <c r="Y12" s="11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2:44" ht="12.75">
      <c r="B13" s="11" t="s">
        <v>13</v>
      </c>
      <c r="G13" s="11"/>
      <c r="H13" s="11"/>
      <c r="I13" s="11"/>
      <c r="J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7" t="str">
        <f>IF(Z8&gt;(Z6+$I$18),"Yes","No")</f>
        <v>No</v>
      </c>
      <c r="AA13" s="7" t="str">
        <f>IF(AA8&gt;(AA6+$I$18),"Yes","No")</f>
        <v>No</v>
      </c>
      <c r="AB13" s="7" t="str">
        <f>IF(AB8&gt;(AB6+$I$18),"Yes","No")</f>
        <v>No</v>
      </c>
      <c r="AC13" s="7" t="str">
        <f>IF(AC8&gt;(AC6+$I$18),"Yes","No")</f>
        <v>No</v>
      </c>
      <c r="AD13" s="7" t="str">
        <f>IF(AD8&gt;(AD6+$I$18),"Yes","No")</f>
        <v>No</v>
      </c>
      <c r="AE13" s="7" t="str">
        <f>IF(AE8&gt;(AE6+$I$18),"Yes","No")</f>
        <v>No</v>
      </c>
      <c r="AF13" s="7" t="str">
        <f>IF(AF8&gt;(AF6+$I$18),"Yes","No")</f>
        <v>No</v>
      </c>
      <c r="AG13" s="7" t="str">
        <f>IF(AG8&gt;(AG6+$I$18),"Yes","No")</f>
        <v>No</v>
      </c>
      <c r="AH13" s="7" t="str">
        <f>IF(AH8&gt;(AH6+$I$18),"Yes","No")</f>
        <v>Yes</v>
      </c>
      <c r="AI13" s="7" t="str">
        <f>IF(AI8&gt;(AI6+$I$18),"Yes","No")</f>
        <v>Yes</v>
      </c>
      <c r="AJ13" s="7" t="str">
        <f>IF(AJ8&gt;(AJ6+$I$18),"Yes","No")</f>
        <v>Yes</v>
      </c>
      <c r="AK13" s="7" t="str">
        <f>IF(AK8&gt;(AK6+$I$18),"Yes","No")</f>
        <v>Yes</v>
      </c>
      <c r="AL13" s="7"/>
      <c r="AM13" s="7"/>
      <c r="AN13" s="7"/>
      <c r="AO13" s="7"/>
      <c r="AP13" s="7"/>
      <c r="AQ13" s="7"/>
      <c r="AR13" s="7"/>
    </row>
    <row r="14" spans="2:44" ht="12.75">
      <c r="B14" s="11" t="s">
        <v>14</v>
      </c>
      <c r="G14" s="11"/>
      <c r="H14" s="11"/>
      <c r="I14" s="11"/>
      <c r="J14" s="11"/>
      <c r="K14" s="11"/>
      <c r="L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4" t="str">
        <f>IF(Z10&gt;(Z6+$I$18),"Yes","No")</f>
        <v>No</v>
      </c>
      <c r="AA14" s="4" t="str">
        <f>IF(AA10&gt;(AA6+$I$18),"Yes","No")</f>
        <v>No</v>
      </c>
      <c r="AB14" s="4" t="str">
        <f>IF(AB10&gt;(AB6+$I$18),"Yes","No")</f>
        <v>No</v>
      </c>
      <c r="AC14" s="4" t="str">
        <f>IF(AC10&gt;(AC6+$I$18),"Yes","No")</f>
        <v>No</v>
      </c>
      <c r="AD14" s="4" t="str">
        <f>IF(AD10&gt;(AD6+$I$18),"Yes","No")</f>
        <v>Yes</v>
      </c>
      <c r="AE14" s="4" t="str">
        <f>IF(AE10&gt;(AE6+$I$18),"Yes","No")</f>
        <v>Yes</v>
      </c>
      <c r="AF14" s="4" t="str">
        <f>IF(AF10&gt;(AF6+$I$18),"Yes","No")</f>
        <v>Yes</v>
      </c>
      <c r="AG14" s="4" t="str">
        <f>IF(AG10&gt;(AG6+$I$18),"Yes","No")</f>
        <v>Yes</v>
      </c>
      <c r="AH14" s="4" t="str">
        <f>IF(AH10&gt;(AH6+$I$18),"Yes","No")</f>
        <v>Yes</v>
      </c>
      <c r="AI14" s="4" t="str">
        <f>IF(AI10&gt;(AI6+$I$18),"Yes","No")</f>
        <v>Yes</v>
      </c>
      <c r="AJ14" s="4" t="str">
        <f>IF(AJ10&gt;(AJ6+$I$18),"Yes","No")</f>
        <v>Yes</v>
      </c>
      <c r="AK14" s="4"/>
      <c r="AL14" s="4"/>
      <c r="AM14" s="4"/>
      <c r="AN14" s="4"/>
      <c r="AO14" s="4"/>
      <c r="AP14" s="4"/>
      <c r="AQ14" s="4"/>
      <c r="AR14" s="4"/>
    </row>
    <row r="15" spans="2:44" ht="12.75">
      <c r="B15" s="11"/>
      <c r="G15" s="11"/>
      <c r="H15" s="11"/>
      <c r="I15" s="11"/>
      <c r="J15" s="11"/>
      <c r="K15" s="11"/>
      <c r="L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2:3" ht="12.75">
      <c r="B16" s="15" t="s">
        <v>7</v>
      </c>
      <c r="C16" s="16"/>
    </row>
    <row r="17" spans="2:3" ht="12.75">
      <c r="B17" t="s">
        <v>2</v>
      </c>
      <c r="C17" s="14">
        <v>0.04</v>
      </c>
    </row>
    <row r="18" spans="2:44" ht="12.75">
      <c r="B18" s="16" t="s">
        <v>4</v>
      </c>
      <c r="C18" s="16"/>
      <c r="F18" s="5">
        <f>FV($C$17/12,12*1,$C$6*-1)</f>
        <v>8347.942144265138</v>
      </c>
      <c r="G18" s="5">
        <f>FV($C$17/12,12*2,$C$6*-1)</f>
        <v>17035.992331692756</v>
      </c>
      <c r="H18" s="5">
        <f>FV($C$17/12,12*3,$C$6*-1)</f>
        <v>26078.007088720755</v>
      </c>
      <c r="I18" s="10">
        <f>FV($C$17/12,12*3+8,$C$6*-1)</f>
        <v>32309.761502448673</v>
      </c>
      <c r="J18" s="5">
        <f>FV($C$17/12,12*4,$C$6*-1)</f>
        <v>35488.40747805364</v>
      </c>
      <c r="K18" s="5">
        <f>FV($C$17/12,12*5,$C$6*-1)</f>
        <v>45282.202098740905</v>
      </c>
      <c r="L18" s="5">
        <f>FV($C$17/12,12*6,$C$6*-1)</f>
        <v>55475.01102331452</v>
      </c>
      <c r="M18" s="5">
        <f>FV($C$17/12,12*7,$C$6*-1)</f>
        <v>66083.0907101619</v>
      </c>
      <c r="N18" s="5">
        <f>FV($C$17/12,12*8,$C$6*-1)</f>
        <v>77123.35993086747</v>
      </c>
      <c r="O18" s="5">
        <f>FV($C$17/12,12*9,$C$6*-1)</f>
        <v>88613.42675387448</v>
      </c>
      <c r="P18" s="5">
        <f>FV($C$17/12,12*10,$C$6*-1)</f>
        <v>100571.61662750234</v>
      </c>
      <c r="Q18" s="5">
        <f>FV($C$17/12,12*11,$C$6*-1)</f>
        <v>113017.0016071096</v>
      </c>
      <c r="R18" s="5">
        <f>FV($C$17/12,12*12,$C$6*-1)</f>
        <v>125969.43077301682</v>
      </c>
      <c r="S18" s="5">
        <f>FV($C$17/12,12*13,$C$6*-1)</f>
        <v>139449.5618877025</v>
      </c>
      <c r="T18" s="5">
        <f>FV($C$17/12,12*14,$C$6*-1)</f>
        <v>153478.89434276143</v>
      </c>
      <c r="U18" s="5">
        <f>FV($C$17/12,12*15,$C$6*-1)</f>
        <v>168079.8034481742</v>
      </c>
      <c r="V18" s="5">
        <f>FV($C$17/12,12*16,$C$6*-1)</f>
        <v>183275.57611857308</v>
      </c>
      <c r="W18" s="5">
        <f>FV($C$17/12,12*17,$C$6*-1)</f>
        <v>199090.44801342246</v>
      </c>
      <c r="X18" s="5">
        <f>FV($C$17/12,12*18,$C$6*-1)</f>
        <v>215549.6421903468</v>
      </c>
      <c r="Y18" s="5">
        <f>FV($C$17/12,12*19,$C$6*-1)</f>
        <v>232679.40933325546</v>
      </c>
      <c r="Z18" s="5">
        <f>FV($C$17/12,12*20,$C$6*-1)</f>
        <v>250507.06961942295</v>
      </c>
      <c r="AA18" s="5">
        <f>FV($C$17/12,12*21,$C$6*-1)</f>
        <v>269061.05629229883</v>
      </c>
      <c r="AB18" s="5">
        <f>FV($C$17/12,12*22,$C$6*-1)</f>
        <v>288370.9610095409</v>
      </c>
      <c r="AC18" s="5">
        <f>FV($C$17/12,12*23,$C$6*-1)</f>
        <v>308467.58103859756</v>
      </c>
      <c r="AD18" s="5">
        <f>FV($C$17/12,12*24,$C$6*-1)</f>
        <v>329382.96837511077</v>
      </c>
      <c r="AE18" s="5">
        <f>FV($C$17/12,12*25,$C$6*-1)</f>
        <v>351150.48086247855</v>
      </c>
      <c r="AF18" s="5">
        <f>FV($C$17/12,12*26,$C$6*-1)</f>
        <v>373804.83539410756</v>
      </c>
      <c r="AG18" s="5">
        <f>FV($C$17/12,12*27,$C$6*-1)</f>
        <v>397382.163283207</v>
      </c>
      <c r="AH18" s="5">
        <f>FV($C$17/12,12*28,$C$6*-1)</f>
        <v>421920.06788843416</v>
      </c>
      <c r="AI18" s="5">
        <f>FV($C$17/12,12*29,$C$6*-1)</f>
        <v>447457.68458729703</v>
      </c>
      <c r="AJ18" s="5">
        <f>FV($C$17/12,12*30,$C$6*-1)</f>
        <v>474035.74319296563</v>
      </c>
      <c r="AK18" s="5">
        <f>FV($C$17/12,12*31,$C$6*-1)</f>
        <v>501696.63291404187</v>
      </c>
      <c r="AL18" s="5">
        <f>FV($C$17/12,12*32,$C$6*-1)</f>
        <v>530484.469960889</v>
      </c>
      <c r="AM18" s="5">
        <f>FV($C$17/12,12*33,$C$6*-1)</f>
        <v>560445.1679063481</v>
      </c>
      <c r="AN18" s="5">
        <f>FV($C$17/12,12*34,$C$6*-1)</f>
        <v>591626.510913059</v>
      </c>
      <c r="AO18" s="5">
        <f>FV($C$17/12,12*35,$C$6*-1)</f>
        <v>624078.2299441745</v>
      </c>
      <c r="AP18" s="5">
        <f>FV($C$17/12,12*36,$C$6*-1)</f>
        <v>657852.0820790174</v>
      </c>
      <c r="AQ18" s="5">
        <f>FV($C$17/12,12*37,$C$6*-1)</f>
        <v>693001.9330601785</v>
      </c>
      <c r="AR18" s="5">
        <f>FV($C$17/12,12*38,$C$6*-1)</f>
        <v>729583.8432037127</v>
      </c>
    </row>
    <row r="20" ht="12.75">
      <c r="B20" s="3" t="s">
        <v>9</v>
      </c>
    </row>
    <row r="21" spans="2:3" ht="12.75">
      <c r="B21" s="17" t="s">
        <v>20</v>
      </c>
      <c r="C21" s="16"/>
    </row>
    <row r="22" ht="12.75">
      <c r="B22" t="s">
        <v>10</v>
      </c>
    </row>
    <row r="24" spans="2:9" ht="12.75">
      <c r="B24" t="s">
        <v>11</v>
      </c>
      <c r="I24" s="9"/>
    </row>
    <row r="25" spans="2:6" ht="12.75">
      <c r="B25" t="s">
        <v>15</v>
      </c>
      <c r="F25" s="12"/>
    </row>
    <row r="26" ht="12.75">
      <c r="F26" s="12"/>
    </row>
    <row r="27" ht="12.75">
      <c r="B27" t="s">
        <v>11</v>
      </c>
    </row>
    <row r="28" ht="12.75">
      <c r="B28" t="s">
        <v>16</v>
      </c>
    </row>
    <row r="30" ht="12.75">
      <c r="B30" t="s">
        <v>17</v>
      </c>
    </row>
    <row r="32" ht="12.75">
      <c r="B32" t="s">
        <v>18</v>
      </c>
    </row>
    <row r="34" ht="12.75">
      <c r="B34" t="s">
        <v>19</v>
      </c>
    </row>
  </sheetData>
  <mergeCells count="5">
    <mergeCell ref="B21:C21"/>
    <mergeCell ref="B16:C16"/>
    <mergeCell ref="E3:I3"/>
    <mergeCell ref="B1:N1"/>
    <mergeCell ref="B18:C18"/>
  </mergeCells>
  <printOptions/>
  <pageMargins left="0.75" right="0.75" top="1" bottom="1" header="0.5" footer="0.5"/>
  <pageSetup horizontalDpi="600" verticalDpi="600" orientation="landscape" r:id="rId1"/>
  <headerFooter alignWithMargins="0">
    <oddFooter>&amp;L&amp;F&amp;C&amp;A&amp;RPage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Whole World 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Mankind</dc:creator>
  <cp:keywords/>
  <dc:description/>
  <cp:lastModifiedBy>All Mankind</cp:lastModifiedBy>
  <cp:lastPrinted>2002-10-14T19:16:41Z</cp:lastPrinted>
  <dcterms:created xsi:type="dcterms:W3CDTF">2002-08-03T20:53:38Z</dcterms:created>
  <dcterms:modified xsi:type="dcterms:W3CDTF">2002-10-14T19:17:25Z</dcterms:modified>
  <cp:category/>
  <cp:version/>
  <cp:contentType/>
  <cp:contentStatus/>
</cp:coreProperties>
</file>